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1" sheetId="1" r:id="rId1"/>
    <sheet name="1" sheetId="2" r:id="rId2"/>
    <sheet name="2" sheetId="3" r:id="rId3"/>
    <sheet name="3" sheetId="4" r:id="rId4"/>
    <sheet name="4" sheetId="5" r:id="rId5"/>
    <sheet name="Nr 5" sheetId="6" r:id="rId6"/>
    <sheet name="Nr 5a" sheetId="7" r:id="rId7"/>
    <sheet name="Nr 5b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2" sheetId="14" r:id="rId14"/>
  </sheets>
  <definedNames/>
  <calcPr fullCalcOnLoad="1"/>
</workbook>
</file>

<file path=xl/sharedStrings.xml><?xml version="1.0" encoding="utf-8"?>
<sst xmlns="http://schemas.openxmlformats.org/spreadsheetml/2006/main" count="2703" uniqueCount="1025">
  <si>
    <t>dotacje celowe   w ramach programów finansowanych z udziałem środków  europejskich oraz środków, o  których mowa w art. 5 ust.1 pkt 3  oraz ust. 3 pkt 5 i 6 ustawy, lub płatności  w ramach  budżetu środków europejskich  - płatności  w zakresie  budżetu środków  europejskich</t>
  </si>
  <si>
    <t>dotacje celowe  w ramach programów finansowanych  z udziałem środków europejskich oraz środków, o których mowa  w art.. 5 ust.1 pkt 3 oraz  ust.3  pkt 5 i 6 ustawy,  lub płatności  w ramach budżetu  środków europejskich  - współfinansowanie  programów i projektów  realizowanych  ze środków  z funduszy strukturalnych, Funduszu Spójności, Europejskiego  Funduszu Rybackiego oraz z  funduszy unijnych  finansujących  Wspólną Politykę Rolną</t>
  </si>
  <si>
    <t>Dochody majątkowe</t>
  </si>
  <si>
    <t>wpłaty gmin na rzecz izb rolniczych w wysokości 2 % uzyskanych wpływów z podatku rolnego</t>
  </si>
  <si>
    <t>dotacja  celowa na pomoc finansową udzielaną miedzy  jednostkami samorządu terytorialnego na dofinansowanie własnych zadań bieżących</t>
  </si>
  <si>
    <t>dotacja celowe na pomoc finansową udzielaną między jednostkami samorządu terytorialnego na  dofinansowanie własnych zadań inwestycyjnych i zakupów inwestycyjnych</t>
  </si>
  <si>
    <t>wydatki inwestycyjne  jednostek budżetowych - współfinansowanie  programów i  projektów realizowanych  ze środków z funduszy strukturalnych , Funduszu Spójności, Europejskiego Funduszu Rybackiego oraz z funduszy unijnych finansujących Wspólną Politykę Rolną</t>
  </si>
  <si>
    <t>TURYSTYKA</t>
  </si>
  <si>
    <t>odpisy na zakładowy fundusz świadczeń socjalnych</t>
  </si>
  <si>
    <t>szkolenia pracowników niebędących  członkami  korpusu  służby cywilnej</t>
  </si>
  <si>
    <t>pozostałe podatki na rzecz  budżetów jednostek samorządu terytorialnego</t>
  </si>
  <si>
    <t>koszty postępowania sądowego i prokuratorskiego</t>
  </si>
  <si>
    <t>dotacja celowa z budżetu na finansowanie lub dofinansowanie zadań zleconych do realizacji stowarzyszeniom</t>
  </si>
  <si>
    <t>Wybory do rad gmin, rad powiatów i sejmików  województw, wybory wójtów, burmistrzów i prezydentów  miast  oraz referenda gminne, powiatowe i wojewódzkie</t>
  </si>
  <si>
    <t>odsetki od samorządowych papierów wartościowych lub zaciągniętych przez jednostkę  samorządu terytorialnego kredytów i pożyczek</t>
  </si>
  <si>
    <t>podróże służbowe krajowe  -finansowanie programów ze środków bezzwrotnych  pochodzących z Unii Europejskiej</t>
  </si>
  <si>
    <t>podróże służbowe zagraniczne -finansowanie programów ze środków bezzwrotnych  pochodzących z Unii Europejskiej</t>
  </si>
  <si>
    <t>odsetki od  dotacji  oraz płatności: wykorzystanych niezgodnie z przeznaczeniem lub wykorzystanych z naruszeniem procedur, o których mowa w art.. 184 ustawy, pobranych nienależnie lub w nadmiernej wysokości</t>
  </si>
  <si>
    <t>Zasiłki i pomoc w naturze oraz składki na ubezpieczenia emerytalne i rentowe</t>
  </si>
  <si>
    <t>świadczenia społeczne - współfinansowanie  programów i  projektów  realizowanych ze środków z funduszy strukturalnych , Funduszu Spójności, Europejskiego Funduszu Rybackiego oraz z funduszy unijnych finansujących Wspólną Politykę Rolną</t>
  </si>
  <si>
    <t>stypendia różne - płatności w zakresie budżetu Śródków europejskich</t>
  </si>
  <si>
    <t>stypendia różne  - współfinansowanie  programów i  projektów  realizowanych ze środków z funduszy strukturalnych , Funduszu Spójności, Europejskiego Funduszu Rybackiego oraz z funduszy unijnych finansujących Wspólną Politykę Rolną</t>
  </si>
  <si>
    <t>wynagrodzenia  osobowe pracowników - płatności w zakresie budżetu środków europejskich</t>
  </si>
  <si>
    <t>wynagrodzenia  osobowe pracowników  - współfinansowanie  programów i  projektów  realizowanych ze środków z funduszy strukturalnych , Funduszu Spójności, Europejskiego Funduszu Rybackiego oraz z funduszy unijnych finansujących Wspólną Politykę Rolną</t>
  </si>
  <si>
    <t>dodatkowe wynagrodzenie roczne  - płatności w zakresie budżetu środków europejskich</t>
  </si>
  <si>
    <t>dodatkowe wynagrodzenie roczne  - współfinansowanie  programów i  projektów  realizowanych ze środków z funduszy strukturalnych , Funduszu Spójności, Europejskiego Funduszu Rybackiego oraz z funduszy unijnych finansujących Wspólną Politykę Rolną</t>
  </si>
  <si>
    <t>składki na ubezpieczenia społeczne  - płatności w zakresie budżetu środków europejskich</t>
  </si>
  <si>
    <t>składki na ubezpieczenia  społeczne   - współfinansowanie  programów i  projektów  realizowanych ze środków z funduszy strukturalnych , Funduszu Spójności, Europejskiego Funduszu Rybackiego oraz z funduszy unijnych finansujących Wspólną Politykę Rolną</t>
  </si>
  <si>
    <t>składki na Fundusz Pracy - płatności w zakresie budżetu środków europejskich</t>
  </si>
  <si>
    <t>składki na  Fundusz Pracy  - współfinansowanie  programów i  projektów  realizowanych ze środków z funduszy strukturalnych , Funduszu Spójności, Europejskiego Funduszu Rybackiego oraz z funduszy unijnych finansujących Wspólną Politykę Rolną</t>
  </si>
  <si>
    <t>Wykup obligacji komunalnych, których zdolność jest ograniczona związku  z zawarciem umowy  z podmiotem dysponującym  środkami pochodzącymi  z budżetu UE</t>
  </si>
  <si>
    <t>Dochody i wydatki związane z realizacją zadań z zakresu administracji rządowej i innych zadań zleconych odrębnymi ustawami wykonanie  na dzień 31.12.2014 roku</t>
  </si>
  <si>
    <t>Dochody i wydatki związane z realizacją zadań realizowanych na podstawie porozumień (umów) między jednostkami samorządu terytorialnego wykonanie  na dzień 31.12. 2014 r.</t>
  </si>
  <si>
    <t>wydatki na obsługę długu (odsetki)</t>
  </si>
  <si>
    <t>składki na ubezpieczenie zdrowotne  - współfinansowanie  programów i  projektów  realizowanych ze środków z funduszy strukturalnych , Funduszu Spójności, Europejskiego Funduszu Rybackiego oraz z funduszy unijnych finansujących Wspólną Politykę Rolną</t>
  </si>
  <si>
    <t>wynagrodzenia bezosobowe - płatności w zakresie budżetu środków europejskich</t>
  </si>
  <si>
    <t>wynagrodzenia bezosobowe - współfinansowanie  programów i  projektów  realizowanych ze środków z funduszy strukturalnych , Funduszu Spójności, Europejskiego Funduszu Rybackiego oraz z funduszy unijnych finansujących Wspólną Politykę Rolną</t>
  </si>
  <si>
    <t>zakup materiałów i wyposażenia - płatności w zakresie budżetu środków europejskich</t>
  </si>
  <si>
    <t>zakup materiałów i wyposażenia - współfinansowanie  programów i  projektów  realizowanych ze środków z funduszy strukturalnych , Funduszu Spójności, Europejskiego Funduszu Rybackiego oraz z funduszy unijnych finansujących Wspólną Politykę Rolną</t>
  </si>
  <si>
    <t>zakup usług pozostałych - współfinansowanie  programów i  projektów  realizowanych ze środków z funduszy strukturalnych , Funduszu Spójności, Europejskiego Funduszu Rybackiego oraz z funduszy unijnych finansujących Wspólną Politykę Rolną</t>
  </si>
  <si>
    <t>opłaty z tytułu  zakupu usług  telekomunikacyjnych  świadczonych w ruchomej  publicznej sieci telefonicznej - współfinansowanie  programów i  projektów  realizowanych ze środków z funduszy strukturalnych , Funduszu Spójności, Europejskiego Funduszu Rybackiego oraz z funduszy unijnych finansujących Wspólną Politykę Rolną</t>
  </si>
  <si>
    <t>podróże służbowe  krajowe - płatności w  zakresie budżetu środków europejskich</t>
  </si>
  <si>
    <t>podróże służbowe  krajowe - współfinansowanie  programów i  projektów  realizowanych ze środków z funduszy strukturalnych , Funduszu Spójności, Europejskiego Funduszu Rybackiego oraz z funduszy unijnych finansujących Wspólną Politykę Rolną</t>
  </si>
  <si>
    <t>różne opłaty i składki - współfinansowanie  programów i  projektów  realizowanych ze środków z funduszy strukturalnych , Funduszu Spójności, Europejskiego Funduszu Rybackiego oraz z funduszy unijnych finansujących Wspólną Politykę Rolną</t>
  </si>
  <si>
    <t>odpisy  na zakładowy fundusz świadczeń socjalnych  - współfinansowanie  programów i  projektów  realizowanych ze środków z funduszy strukturalnych , Funduszu Spójności, Europejskiego Funduszu Rybackiego oraz z funduszy unijnych finansujących Wspólną Politykę Rolną</t>
  </si>
  <si>
    <t>wydatki inwestycyjne  jednostek budżetowych</t>
  </si>
  <si>
    <t>wydatki inwestycyjne  jednostek budżetowych - współfinansowanie  programów i  projektów  realizowanych ze środków z funduszy strukturalnych , Funduszu Spójności, Europejskiego Funduszu Rybackiego oraz z funduszy unijnych finansujących Wspólną Politykę Rolną</t>
  </si>
  <si>
    <t>Wykonanie   budżetu Gminy  Morawica  za 2014 r.  - DOCHODY GMINY</t>
  </si>
  <si>
    <t>Wykonanie   wydatków na  wieloletnie przedsięwzięcia  poniesionych   w 2014  roku</t>
  </si>
  <si>
    <t>wykonanie  - 31.12.2014 r.</t>
  </si>
  <si>
    <t>% realizacji</t>
  </si>
  <si>
    <t>zał. Nr 3</t>
  </si>
  <si>
    <t>Wykonanie zadań  inwestycyjnych  rocznych  w  2014 r.</t>
  </si>
  <si>
    <t xml:space="preserve">wykonanie - 31.12.2014 </t>
  </si>
  <si>
    <t>zał. Nr 4</t>
  </si>
  <si>
    <t>w tym:  kredyty i pożyczki zaciągane na realizację zadania pod refundację wydatków</t>
  </si>
  <si>
    <t>Budowa wodociągu  Osiedle  Krzemionki w Dębskiej  Woli</t>
  </si>
  <si>
    <t>Budowa ulic: Kredowa i Krzemieniowa w  miejscowości Bilcza</t>
  </si>
  <si>
    <t>Odbudowa ul. Spokojna w miejscowości Piaseczna Górka na odcinku od km 0  + 000 do km 0 + 205</t>
  </si>
  <si>
    <t>Odbudowa  ul. Akacjowa w miejscowości Bieleckie Młyny na odcinku od km 0 + 000 do km  0 + 260</t>
  </si>
  <si>
    <t>Odbudowa  ul. Jaworowa w miejscowości Bieleckie Młyny na odcinku od km 0 + 000 do km  0 + 260</t>
  </si>
  <si>
    <t>Odbudowa  ul. Jarzębinowa  w miejscowości Bieleckie Młyny na odcinku od km 0 + 000 do km  0 + 360</t>
  </si>
  <si>
    <t>Zakup nieruchomości gruntowej w obrębie Bieleckie Młyny</t>
  </si>
  <si>
    <t>Nabycie udziałów w nieruchomości gruntowej w miejscowości Dyminy</t>
  </si>
  <si>
    <t>Zakup nieruchomości - przepompownie ścieków</t>
  </si>
  <si>
    <t>Nabycie w ramach zamiany  nieruchomości w Łabędziowie i Morawicy</t>
  </si>
  <si>
    <t>Termomodernizacja  budynku  byłego pawilonu szpitalnego w Morawicy</t>
  </si>
  <si>
    <t>Zakup piłkochwytów na boisko wiejskie w Piasecznej Górce</t>
  </si>
  <si>
    <t>Razem wydatki  bieżące</t>
  </si>
  <si>
    <t>Trasy rowerowe w Polsce Wschodniej - województwo świętokrzyskie (2014-2015)</t>
  </si>
  <si>
    <t>e-świętokrzyskie Budowa Systemu Informacji Przestrzennej Województwa Świętokrzyskiego (2010-2014)</t>
  </si>
  <si>
    <t>dotacje i środki pochodzące z innych źródeł</t>
  </si>
  <si>
    <t>środki wymienione w art.. 5 ust.1 pkt 2 i 3 u.f.p.</t>
  </si>
  <si>
    <t xml:space="preserve">Zadania w zakresie kultury fizycznej </t>
  </si>
  <si>
    <t>6290</t>
  </si>
  <si>
    <t xml:space="preserve">środki na dofinansowanie własnych inwestycji gmin (związków gmin), powiatów (związków powiatów) samorząd województw, pozyskane z innych źródeł </t>
  </si>
  <si>
    <t>3240</t>
  </si>
  <si>
    <t>stypendia dla uczniów</t>
  </si>
  <si>
    <t>Dotacje ogółem</t>
  </si>
  <si>
    <t>Wydatki jednostek budżetowych</t>
  </si>
  <si>
    <t>wynagrodzenia i składki od nich naliczane</t>
  </si>
  <si>
    <t>wydatki związane z realizacją statutowych zadań</t>
  </si>
  <si>
    <t>dotacje na zadania bieżące</t>
  </si>
  <si>
    <t>Świdczenia na rzecz osób fizycznych</t>
  </si>
  <si>
    <t>inwestycje i zakupy inwestycyjne</t>
  </si>
  <si>
    <t>zakup i objęcie akcji i udziałów</t>
  </si>
  <si>
    <t>wniesienie wkładów do spółek prawa handlowego</t>
  </si>
  <si>
    <t>I. Dotacje dla jednostek sektora finansów publicznych</t>
  </si>
  <si>
    <t>Razem</t>
  </si>
  <si>
    <t>OGÓŁEM</t>
  </si>
  <si>
    <t>w tym</t>
  </si>
  <si>
    <t>6207</t>
  </si>
  <si>
    <t>Udzielone pożyczki</t>
  </si>
  <si>
    <t>Budowa placu zabaw w Kuby  Młynach</t>
  </si>
  <si>
    <t>Budowa bieżni tartanowej   na stadionie  "Moravia" w Brzezinach (2008-2014)</t>
  </si>
  <si>
    <t>Europa bez  barier (2013-2015)</t>
  </si>
  <si>
    <t>Remont obiektu w Brudzowie  (2013-2014)</t>
  </si>
  <si>
    <t>Budowa drogi Zbrza Wojda-Zbrza Nowa Wieś (2012-2015)</t>
  </si>
  <si>
    <t>Wolne środki, o których mowa w art.. 217 ust.2 pkt 6 u.f.p</t>
  </si>
  <si>
    <t>grzywny, mandaty i inne kary pieniężne od osób fizycznych</t>
  </si>
  <si>
    <t>Program: Program Rozwoju  Obszarów  Wiejskich</t>
  </si>
  <si>
    <t>Sołectwo</t>
  </si>
  <si>
    <t>rozdział</t>
  </si>
  <si>
    <t>Kwota</t>
  </si>
  <si>
    <t>Bieleckie Młyny</t>
  </si>
  <si>
    <t>Urząd Gminy</t>
  </si>
  <si>
    <t>Bilcza</t>
  </si>
  <si>
    <t>Brudzów</t>
  </si>
  <si>
    <t>Brzeziny</t>
  </si>
  <si>
    <t>Chałupki</t>
  </si>
  <si>
    <t>Chmielowice</t>
  </si>
  <si>
    <t>Dębska Wola</t>
  </si>
  <si>
    <t>Drochów Dolny</t>
  </si>
  <si>
    <t>Drochów Górny</t>
  </si>
  <si>
    <t>Kawczyn</t>
  </si>
  <si>
    <t>Lisów</t>
  </si>
  <si>
    <t>Łabędziów</t>
  </si>
  <si>
    <t>Morawica</t>
  </si>
  <si>
    <t>Nida</t>
  </si>
  <si>
    <t>Obice</t>
  </si>
  <si>
    <t>Radomice I</t>
  </si>
  <si>
    <t>festyn rodzinny</t>
  </si>
  <si>
    <t>Piaseczna Górka</t>
  </si>
  <si>
    <t>Podwole</t>
  </si>
  <si>
    <t>Radomice II</t>
  </si>
  <si>
    <t>Wola Morawicka</t>
  </si>
  <si>
    <t>Zaborze</t>
  </si>
  <si>
    <t>Zbrza</t>
  </si>
  <si>
    <t>Projekt: Rewitalizacja zabytkowego parku w Morawicy</t>
  </si>
  <si>
    <t>Razem 400</t>
  </si>
  <si>
    <t>Gazociąg Bilcza (2008-2014)</t>
  </si>
  <si>
    <t>6330</t>
  </si>
  <si>
    <t>Budowa pomnika w Morawicy (2014-2015)</t>
  </si>
  <si>
    <t>Odbudowa  ul. Jaśminowa    w Bilczy  na działce  o nr  ewidencyjnym  325 odcinek  496  m  od km 0 + 000 do km  0 + 496</t>
  </si>
  <si>
    <t>wydatki osobowe niezaliczane do wynagrodzeń</t>
  </si>
  <si>
    <t>Razem   -   75412</t>
  </si>
  <si>
    <t>Razem   80101  - własne</t>
  </si>
  <si>
    <t>Razem   80101  -   zlecone</t>
  </si>
  <si>
    <t xml:space="preserve">Razem   -    80103 </t>
  </si>
  <si>
    <t>Razem   -    80104</t>
  </si>
  <si>
    <t>Razem    -   80106</t>
  </si>
  <si>
    <t>RAZEM</t>
  </si>
  <si>
    <t>opłaty z tytułu zakupu usług telekomunikacyjnych świadczonych w ruchomej   publicznej  sieci telefonicznej</t>
  </si>
  <si>
    <t>Projekt: Budowa  Centrum Samorządowego w Morawicy</t>
  </si>
  <si>
    <t>opłaty z tytułu zakupu usług telekomunikacyjnych świadczonych  w stacjonarnej  publicznej  sieci telefonicznej</t>
  </si>
  <si>
    <t>dotacja  podmiotowa z budżetu  dla publicznej jednostki systemu oświaty  prowadzonej przez  osobę prawną inną niż jednostka  samorządu terytorialnego  lub  przez  osobę fizyczną</t>
  </si>
  <si>
    <t>Inne formy wychowania przedszkolnego</t>
  </si>
  <si>
    <t>zwrot dotacji oraz płatności , w tym  wykorzystanych niezgodnie z przeznaczeniem  lub wykorzystanych z naruszeniem procedur, o których mowa w art.. 184 ustawy, pobranych nienależnie  lub w nadmiernej wysokości</t>
  </si>
  <si>
    <t>składki na ubezpieczenia zdrowotne</t>
  </si>
  <si>
    <t>urząd  gminy</t>
  </si>
  <si>
    <t>Budowa i przebudowa oświetlenia ulicznego</t>
  </si>
  <si>
    <t>4400</t>
  </si>
  <si>
    <t>opłaty za  administrowanie i czynsze za budynki, lokale i pomieszczenia garażowe</t>
  </si>
  <si>
    <t>4130</t>
  </si>
  <si>
    <t>60017</t>
  </si>
  <si>
    <t>Drogi wewnętrzne</t>
  </si>
  <si>
    <t>II. Dotacje dla jednostek spoza  sektora finansów publicznych</t>
  </si>
  <si>
    <t>kary i odszkodowania wypłacane na rzecz osób fizycznych</t>
  </si>
  <si>
    <t>3260</t>
  </si>
  <si>
    <t>inne formy pomocy dla uczniów</t>
  </si>
  <si>
    <t>2480</t>
  </si>
  <si>
    <t>dotacja podmiotowa z budżetu dla samorządowej  instytucji kultury</t>
  </si>
  <si>
    <t>3250</t>
  </si>
  <si>
    <t>stypendia różne</t>
  </si>
  <si>
    <t>Priorytet:II. Wsparcie innowacji, budowa społeczeństwa  innowacyjnego oraz wzrost potencjału innowacyjnego regionu</t>
  </si>
  <si>
    <t>Projekt:  Budowa systemu kanalizacji sanitarnej w gm. Morawica</t>
  </si>
  <si>
    <t>Klasyfikacja
§</t>
  </si>
  <si>
    <t>Przychody ogółem:</t>
  </si>
  <si>
    <t>§ 952</t>
  </si>
  <si>
    <t>Pożyczki</t>
  </si>
  <si>
    <t>§ 903</t>
  </si>
  <si>
    <t>§ 951</t>
  </si>
  <si>
    <t>Nadwyżka budżetu z lat ubiegłych</t>
  </si>
  <si>
    <t>§ 957</t>
  </si>
  <si>
    <t>§ 931</t>
  </si>
  <si>
    <t>Przelewy z rachunku lokat</t>
  </si>
  <si>
    <t>§ 994</t>
  </si>
  <si>
    <t>Rozchody ogółem:</t>
  </si>
  <si>
    <t>Wydatki w roku budżetowym 2014</t>
  </si>
  <si>
    <t>2013-2015</t>
  </si>
  <si>
    <t>wpływy z różnych opłat</t>
  </si>
  <si>
    <t xml:space="preserve">Kanalizacja w Bieleckiech Młynach </t>
  </si>
  <si>
    <t>Budowa   ulicy ks. St. Korneckiego w Morawicy  (2010-2014)</t>
  </si>
  <si>
    <t>wydatki osobowe nie zaliczane do wynagrodzeń</t>
  </si>
  <si>
    <t>Prowadzenie świetlicy</t>
  </si>
  <si>
    <t>2008-2014</t>
  </si>
  <si>
    <t>2010-2014</t>
  </si>
  <si>
    <t>2013-2014</t>
  </si>
  <si>
    <t>Projekt:Rozbudowa  krytej pływalni "KORAL" w Morawicy</t>
  </si>
  <si>
    <t>Budowa ul. Bukowej w Bilczy</t>
  </si>
  <si>
    <t>Kwota                   2014  r.</t>
  </si>
  <si>
    <t>Drogi powiatowe</t>
  </si>
  <si>
    <t>Gminne Centrum Kultury</t>
  </si>
  <si>
    <t>Budowa ulicy Ściegiennego w Brzezinach  (2013-2015)</t>
  </si>
  <si>
    <t>Budowa drogi Lisów Trzcianki (2014-2015)</t>
  </si>
  <si>
    <t>Budowa ulicy Diamentowe w Morawicy (2014-2015)</t>
  </si>
  <si>
    <t xml:space="preserve">Zakup działki   w Dębskiej Woli na cele  rozwojowe </t>
  </si>
  <si>
    <t>Rewitalizacja zabytkowego parku w Morawicy (2009-2015)</t>
  </si>
  <si>
    <t>Rozbudowa  krytej pływalni  "KORAL" w Morawicy  (2012-2015)</t>
  </si>
  <si>
    <t>60078</t>
  </si>
  <si>
    <t>Projekt:  Trasy  rowerowe w Polsce Wschodniej - województwo świętokrzyskie</t>
  </si>
  <si>
    <t>2014-2015</t>
  </si>
  <si>
    <t>Ochotnicza Straż Pożarna w Zbrzy</t>
  </si>
  <si>
    <t>wpływy z opłat za  zezwolenia na sprzedaż  napojów alkoholowych</t>
  </si>
  <si>
    <t>Stołówki szkolne i przedszkolne</t>
  </si>
  <si>
    <t>Spłaty kredytów</t>
  </si>
  <si>
    <t>§ 992</t>
  </si>
  <si>
    <t>4301</t>
  </si>
  <si>
    <t>zakup usług pozostałych- finansowanie programów ze środków bezzwrotnych  pochodzących z Unii Europejskiej</t>
  </si>
  <si>
    <t>4421</t>
  </si>
  <si>
    <t>4150</t>
  </si>
  <si>
    <t>dopłaty w spółkach prawa  handlowego</t>
  </si>
  <si>
    <t>Spłaty pożyczek</t>
  </si>
  <si>
    <t>§ 963</t>
  </si>
  <si>
    <t>§ 991</t>
  </si>
  <si>
    <t xml:space="preserve"> realizowanych w trybie ustawy o pożytku publicznym i o wolontariacie,  w rubryce jednostka otrzymująca dotację wpisać         </t>
  </si>
  <si>
    <t>§ 982</t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</si>
  <si>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</si>
  <si>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</si>
  <si>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</si>
  <si>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t>010</t>
  </si>
  <si>
    <t>ROLNICTWO I ŁOWIECTWO</t>
  </si>
  <si>
    <t>020</t>
  </si>
  <si>
    <t>LEŚNICTWO</t>
  </si>
  <si>
    <t>02095</t>
  </si>
  <si>
    <t>Pozostała  działalność</t>
  </si>
  <si>
    <t>0750</t>
  </si>
  <si>
    <t>400</t>
  </si>
  <si>
    <t>40095</t>
  </si>
  <si>
    <t>600</t>
  </si>
  <si>
    <t>TRANSPORT  I ŁĄCZNOŚĆ</t>
  </si>
  <si>
    <t>60016</t>
  </si>
  <si>
    <t>0690</t>
  </si>
  <si>
    <t>700</t>
  </si>
  <si>
    <t>GOSPODARKA MIESZKANIOWA</t>
  </si>
  <si>
    <t>70005</t>
  </si>
  <si>
    <t>Gospodarka gruntami i nieruchomościami</t>
  </si>
  <si>
    <t>0470</t>
  </si>
  <si>
    <t>90005</t>
  </si>
  <si>
    <t>Ochrona powietrza  atmosferycznego i klimatu</t>
  </si>
  <si>
    <t>Ochrona  powietrza atmosferycznego i klimatu</t>
  </si>
  <si>
    <t>Odbudowa  ul. Kalinowa     w Bilczy  na działce  o nr  ewidencyjnym  301/10   odcinek  355 m  od km 0 + 000 do km  0 + 355</t>
  </si>
  <si>
    <t>Budowa drogi  do przedszkola w Bilczy</t>
  </si>
  <si>
    <t>75113</t>
  </si>
  <si>
    <t>Wybory do Parlamentu Europejskiego</t>
  </si>
  <si>
    <t>0780</t>
  </si>
  <si>
    <t>Straż gminna   miejska)</t>
  </si>
  <si>
    <t>0580</t>
  </si>
  <si>
    <t>Inne  formy wychowania przedszkolnego</t>
  </si>
  <si>
    <t>Dowożenie uczniów do szkół</t>
  </si>
  <si>
    <t>POZOSTAŁE DZIAŁANIA W ZAKRESIE POLITYKI  SPOŁECZNEJ</t>
  </si>
  <si>
    <t>2007</t>
  </si>
  <si>
    <t>EDUKACYJNA  OPIEKA WYCHOWAWCZA</t>
  </si>
  <si>
    <t>Oświetlenie ulic placów i dróg</t>
  </si>
  <si>
    <t>wpływy z opłat za zarząd,  użytkowanie i użytkowanie wieczyste nieruchomości</t>
  </si>
  <si>
    <t>710</t>
  </si>
  <si>
    <t>DZIAŁALNOŚĆ USŁUGOWA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</si>
  <si>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</si>
  <si>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</si>
  <si>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</si>
  <si>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</si>
  <si>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</si>
  <si>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</si>
  <si>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</si>
  <si>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</si>
  <si>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wpływy  z różnych opłat</t>
  </si>
  <si>
    <t>0970</t>
  </si>
  <si>
    <t>wpływy z różnych  dochodów</t>
  </si>
  <si>
    <t>751</t>
  </si>
  <si>
    <t>URZĘDY NACZELNYCH ORGANÓW ORGANÓW WŁADZY PAŃSTWOWEJ, KONTROLI I  OCHRONY PRAWA ORAZ SĄDOWNICTWA</t>
  </si>
  <si>
    <t>75101</t>
  </si>
  <si>
    <t>Urzędy naczelnych organów władzy  państwowej, kontroli i ochrony prawa</t>
  </si>
  <si>
    <t>756</t>
  </si>
  <si>
    <t>75601</t>
  </si>
  <si>
    <t>wpływy z podatku dochodowego od osób fizycznych</t>
  </si>
  <si>
    <t>0350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</si>
  <si>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</si>
  <si>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</si>
  <si>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</si>
  <si>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</si>
  <si>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</si>
  <si>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</si>
  <si>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</si>
  <si>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2580</t>
  </si>
  <si>
    <t>Stowarzyszenie Przyjaciół Brzezin i Podwola</t>
  </si>
  <si>
    <t>dochody własne jst</t>
  </si>
  <si>
    <t>Stowarzyszenie Ekorozwoju Lisowa i Zaborza</t>
  </si>
  <si>
    <t xml:space="preserve">KULTURA FIZYCZNA </t>
  </si>
  <si>
    <t>KULTURA FIZYCZNA</t>
  </si>
  <si>
    <t>Towarzystwo Przyjaciół Nidy</t>
  </si>
  <si>
    <t>Stowarzyszenie Wola Morawicka</t>
  </si>
  <si>
    <t>Stowarzyszenie Dobrych Inicjatyw "ZBRZA"</t>
  </si>
  <si>
    <t>Towarzystwo  Ekorozwoju Radomic</t>
  </si>
  <si>
    <t>Fundacja" KAZIMIERZ" w Bilczy</t>
  </si>
  <si>
    <t>2701</t>
  </si>
  <si>
    <t>0900</t>
  </si>
  <si>
    <t>rok budżetowy  2014 (8+9+11+12)</t>
  </si>
  <si>
    <t>Budowa świetlicy w Zaborzu  (2013-2015)</t>
  </si>
  <si>
    <t>2460</t>
  </si>
  <si>
    <t>dotacja podmiotowa z budżetu dla jednostek niezaliczanych do sektora  finansów publicznych</t>
  </si>
  <si>
    <t>4810</t>
  </si>
  <si>
    <t xml:space="preserve">rezerwy  </t>
  </si>
  <si>
    <t>Zagospodarowanie sadzawki  do celów rekreacyjnych Zadanie inwest - Zagospodarowanie  zbiornika wodnego w Lisowie</t>
  </si>
  <si>
    <t>01010</t>
  </si>
  <si>
    <t>Razem   Dz.  010</t>
  </si>
  <si>
    <t>Program: Program Operacyjny Kapitał Ludzki</t>
  </si>
  <si>
    <t>Priorytet VII.  Promocja intergracji społecznej</t>
  </si>
  <si>
    <t>Działanie: 7.1. Rozwój i upopwszechnianie aktywnej integracji</t>
  </si>
  <si>
    <t>Projekt:  Program  aktywizacji społeczno- zawodowej bezrobotnych w  gminie Morawica</t>
  </si>
  <si>
    <t>GOPS Morawica</t>
  </si>
  <si>
    <t>853</t>
  </si>
  <si>
    <t>85395</t>
  </si>
  <si>
    <t>Projekt: Plac rekreacyjny  przy Zespole Placówek Oświatowych  w Morawicy</t>
  </si>
  <si>
    <t>Prowadzenie świetlic  środowiskowych</t>
  </si>
  <si>
    <t>Oświetlenie  uliczne  Osiedle Podlesie</t>
  </si>
  <si>
    <t>Zakup  siatki i kosiarki na plac zabaw  (Załawie)</t>
  </si>
  <si>
    <t>Remont kaplicy i odnowienie figury św. Jana</t>
  </si>
  <si>
    <t>Dofinansowanie remontu  remizy OSP</t>
  </si>
  <si>
    <t>Baner  z planem-mapą miejscowości  Brzeziny</t>
  </si>
  <si>
    <t>Organizacja cyklicznych imprez  SPBiP</t>
  </si>
  <si>
    <t>Zadaszenie  nad źródełkiem</t>
  </si>
  <si>
    <t>Remont  świetlicy dla dzieci</t>
  </si>
  <si>
    <t>Doposażenie placu zabaw  za remizą</t>
  </si>
  <si>
    <t>Remont szkoły podstawowej (  ocieplenie i odnowienie pomieszczeń)</t>
  </si>
  <si>
    <t>Odwodnienie działki  Nr 34/2</t>
  </si>
  <si>
    <t>Doposażenie OSP w Dębskiej Woli</t>
  </si>
  <si>
    <t>Oświetlenie uliczne   (dodatkowe)</t>
  </si>
  <si>
    <t>Ogrodzenie  boiska piłkarskiego</t>
  </si>
  <si>
    <t>Dyminy</t>
  </si>
  <si>
    <t>Zakup  wyposażenia  na  plac zabaw</t>
  </si>
  <si>
    <t>Kuby Młyny</t>
  </si>
  <si>
    <t>Budowa placu zabaw</t>
  </si>
  <si>
    <t>Remonty w szkole</t>
  </si>
  <si>
    <t>Piknik rodzinny</t>
  </si>
  <si>
    <t>Modernizacja dróg w tym m.in.. Zakup lustra przy ulicy Sadowej  i Radomickiej</t>
  </si>
  <si>
    <t>Przedłużenie ulicy ks. Korneckiego w kierunku ul, Szkolnej</t>
  </si>
  <si>
    <t>Przychody i rozchody budżetu -  wykonanie  za  2014 r.</t>
  </si>
  <si>
    <t>Wykonanie na  dzień 31.12.2014 r.</t>
  </si>
  <si>
    <t>rezerwy</t>
  </si>
  <si>
    <t>2590</t>
  </si>
  <si>
    <t>4240</t>
  </si>
  <si>
    <t>zakup pomocy naukowych, dydaktycznych i książek</t>
  </si>
  <si>
    <t>wydatki inwestycyjne jednostek budżetowych</t>
  </si>
  <si>
    <t>Budowa przedszkola w Bilczy (2010-2014)</t>
  </si>
  <si>
    <t>4220</t>
  </si>
  <si>
    <t>zakup środków żywności</t>
  </si>
  <si>
    <t>4330</t>
  </si>
  <si>
    <t>zakup usług przez jednostki samorządu terytorialnego od innych jednostek samorządu terytorialnego</t>
  </si>
  <si>
    <t>świadczenia społeczne</t>
  </si>
  <si>
    <t>3110</t>
  </si>
  <si>
    <t>Wykonanie  budżetu Gminy  Morawica  za   2014 r.  - WYDATKI  GMINY</t>
  </si>
  <si>
    <t>plan</t>
  </si>
  <si>
    <t>wykonanie</t>
  </si>
  <si>
    <t>podatek leśny</t>
  </si>
  <si>
    <t>0340</t>
  </si>
  <si>
    <t>podatek od środków 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</si>
  <si>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</si>
  <si>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</si>
  <si>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</si>
  <si>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</si>
  <si>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</si>
  <si>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0360</t>
  </si>
  <si>
    <t>podatek od spadków i darowizn</t>
  </si>
  <si>
    <t>0430</t>
  </si>
  <si>
    <t>wpływy z opłaty targowej</t>
  </si>
  <si>
    <t>0410</t>
  </si>
  <si>
    <t>Spłaty pożyczek udzielonych</t>
  </si>
  <si>
    <t>wpływy z opłaty skarbowej</t>
  </si>
  <si>
    <t>0460</t>
  </si>
  <si>
    <t>wpływy z  opłaty eksploatacyjnej</t>
  </si>
  <si>
    <t>0480</t>
  </si>
  <si>
    <t>2540</t>
  </si>
  <si>
    <t>Usuwanie skutków klęsk żywiołowych</t>
  </si>
  <si>
    <t>75079</t>
  </si>
  <si>
    <t>Pomoc zagraniczna</t>
  </si>
  <si>
    <t>2020</t>
  </si>
  <si>
    <t>2710</t>
  </si>
  <si>
    <t xml:space="preserve">dotacja  celowa  otrzymana z tytułu  pomocy finansowej udzielanej miedzy jednostkami  samorządu terytorialnego na dofinansowanie  własnych zadań bieżących </t>
  </si>
  <si>
    <t>Zagospodarowanie  zbiornika wodnego w Lisowie (2013-2014)</t>
  </si>
  <si>
    <t>Zadania w zakresie  kultury  fizycznej</t>
  </si>
  <si>
    <t>80106</t>
  </si>
  <si>
    <t xml:space="preserve">Planowane wydatki </t>
  </si>
  <si>
    <t xml:space="preserve">kredyty i pożyczki zaciągane na realizację zadania  pod refundację wydatków </t>
  </si>
  <si>
    <t>Rozdz</t>
  </si>
  <si>
    <t xml:space="preserve">A.         
B.
C.
D. </t>
  </si>
  <si>
    <t>4300</t>
  </si>
  <si>
    <t>zakup usług pozostałych</t>
  </si>
  <si>
    <t>6059</t>
  </si>
  <si>
    <t>opłata  za administrowanie  i czynsze za budynki,  lokale i pomieszczenia  garażowe</t>
  </si>
  <si>
    <t>Żłobki</t>
  </si>
  <si>
    <t>2850</t>
  </si>
  <si>
    <t>4210</t>
  </si>
  <si>
    <t>zakup materiałów i wyposażenia</t>
  </si>
  <si>
    <t>6050</t>
  </si>
  <si>
    <t>4170</t>
  </si>
  <si>
    <t>75416</t>
  </si>
  <si>
    <t>Straż  gminna (miejska)</t>
  </si>
  <si>
    <t>4560</t>
  </si>
  <si>
    <t>Oświetlenie uliczne na ul.Polnej w Piasecznej Górce</t>
  </si>
  <si>
    <t>Ogrodzenie boiska  piłkarskiego w Drochowie Górnym</t>
  </si>
  <si>
    <t>A. 426.260</t>
  </si>
  <si>
    <t>Publiczna Szkoła w Woli Morawickiej</t>
  </si>
  <si>
    <t>wydatki inwestycyjne  jednostek budżetowych - płatności  w zakresie budżetu środków europejskich</t>
  </si>
  <si>
    <t>wydatki inwestycyjne  jednostek budżetowych - płatności w zakresie  budżetu środków europejskich</t>
  </si>
  <si>
    <t>wydatki inwestycyjne  jednostek budżetowych - płatności  w  zakresie  budżetu środków  europejskich</t>
  </si>
  <si>
    <t xml:space="preserve">wydatki inwestycyjne  jednostek budżetowych - płatności w zakresie budżetu środków  europejskich </t>
  </si>
  <si>
    <t>2310</t>
  </si>
  <si>
    <t>dotacje celowe przekazane gminie na zadania bieżące realizowane na podstawie porozumień (umów)  między jednostkami samorządu terytorialnego</t>
  </si>
  <si>
    <t>6300</t>
  </si>
  <si>
    <t>4110</t>
  </si>
  <si>
    <t>składki na ubezpieczenia społeczne</t>
  </si>
  <si>
    <t>wynagrodzenia bezosobowe</t>
  </si>
  <si>
    <t>4270</t>
  </si>
  <si>
    <t>zakup usług remontowych</t>
  </si>
  <si>
    <t>4430</t>
  </si>
  <si>
    <t>4590</t>
  </si>
  <si>
    <t>4010</t>
  </si>
  <si>
    <t>wynagrodzenia osobowe pracowników</t>
  </si>
  <si>
    <t>4040</t>
  </si>
  <si>
    <t>dodatkowe wynagrodzenie roczne</t>
  </si>
  <si>
    <t>4120</t>
  </si>
  <si>
    <t>składki na Fundusz Pracy</t>
  </si>
  <si>
    <t>4370</t>
  </si>
  <si>
    <t>4410</t>
  </si>
  <si>
    <t>podróże służbowe krajowe</t>
  </si>
  <si>
    <t>4700</t>
  </si>
  <si>
    <t>Dofinansowanie  zakupu sprzętu do ratownictwa wodnego</t>
  </si>
  <si>
    <t>OSP Morawica</t>
  </si>
  <si>
    <t>Plac rekreacyjny  przy Zespole  Placówek  Oświatowych  w Morawicy (2013-2014)</t>
  </si>
  <si>
    <t>4440</t>
  </si>
  <si>
    <t>3030</t>
  </si>
  <si>
    <t>różne wydatki na rzecz osób fizycznych</t>
  </si>
  <si>
    <t>2900</t>
  </si>
  <si>
    <t>e-świętokrzyskie Rozbudowa Infrastruktury Informatycznej JST (2008-2014)</t>
  </si>
  <si>
    <t>inne  formy pomocy dla uczniów</t>
  </si>
  <si>
    <t>wpłaty gmin i powiatów na rzecz innych jednostek samorządu terytorialnego oraz związków gmin lub związków powiatów na dofinansowanie zadań bieżących</t>
  </si>
  <si>
    <t>3020</t>
  </si>
  <si>
    <t>4140</t>
  </si>
  <si>
    <t>3.</t>
  </si>
  <si>
    <t>4.</t>
  </si>
  <si>
    <t>5.</t>
  </si>
  <si>
    <t>6.</t>
  </si>
  <si>
    <t>8.</t>
  </si>
  <si>
    <t>7.</t>
  </si>
  <si>
    <t>Spłaty pożyczek zaciągnietych w zwiazku   z zawarciem umowy   z podmiotem dysponującym środkami pochodzacymi z budżetu UE</t>
  </si>
  <si>
    <t>Odbiór odpadów komunalnych  (2014-2017)</t>
  </si>
  <si>
    <t>Razem  Dz . 710</t>
  </si>
  <si>
    <t>OSP Brudzów</t>
  </si>
  <si>
    <t>Budowa  boiska wielofunkcyjnego przy ZS w Brzezinach</t>
  </si>
  <si>
    <t xml:space="preserve">Dofinansowanie budowy przydomowych oczyszczalni  ścieków </t>
  </si>
  <si>
    <t>mieszkańcy sołectwa Brzeziny</t>
  </si>
  <si>
    <t>Budowa placu rekreacyjnego  we wsi Brzeziny</t>
  </si>
  <si>
    <t>Budowa chodnika przy ulicy Marmurowej w Bilczy</t>
  </si>
  <si>
    <t xml:space="preserve">A.  1.193.249
B.  
C.
D. </t>
  </si>
  <si>
    <t>A. 130.473</t>
  </si>
  <si>
    <t>60095</t>
  </si>
  <si>
    <t xml:space="preserve">A.  1.193.249
B.   
C.
D. </t>
  </si>
  <si>
    <t>630</t>
  </si>
  <si>
    <t>63095</t>
  </si>
  <si>
    <t>Razem  Dz. 630</t>
  </si>
  <si>
    <t xml:space="preserve">Zakup motopompy TOHATSU M/16 </t>
  </si>
  <si>
    <t>Doposażenie placu zabaw przy szkole w Obicach</t>
  </si>
  <si>
    <t>85305</t>
  </si>
  <si>
    <t>Stowarzyszenie Kulturalno - Rozwojowe  Obic</t>
  </si>
  <si>
    <t>Budowa  i wyposażenie budynku  żłobka w miejscowości Bilcza w Gminie Morawica  z przeznaczeniem i na organizację i funkcjonowanie nowych miejsc opieki nad dziećmi do lat 3, przystosowanego  do opieki nad dziećmi niepełnosprawnymi i wymagającymi specjalnej opieki</t>
  </si>
  <si>
    <t>Razem Dz.  853</t>
  </si>
  <si>
    <t>Przebudowa dachu Hali Sportowej w Bilczy</t>
  </si>
  <si>
    <t>Ogrodzenie placu zabaw  w Bieleckich Młynach</t>
  </si>
  <si>
    <t>Doposażenie  placów zabaw  przy ulicy Ściegiennego w Morawicy</t>
  </si>
  <si>
    <t>A. 124.879</t>
  </si>
  <si>
    <t>Program:  Program Operacyjny   Rozwój Polski Wschodniej 2007-2013</t>
  </si>
  <si>
    <t>Priorytet:V.  Zrównoważony rozwój  potencjału turystycznego opartego o warunki naturalne</t>
  </si>
  <si>
    <t>Rozbudowa zbiornika retencyjno-rekreacyjnego na rzece Morawka w Morawicy</t>
  </si>
  <si>
    <t>wpłaty na Państwowy Fundusz Rehabilitacji Osób Niepełnosprawnych</t>
  </si>
  <si>
    <t>4260</t>
  </si>
  <si>
    <t>zakup energii</t>
  </si>
  <si>
    <t>4280</t>
  </si>
  <si>
    <t>zakup usług zdrowotnych</t>
  </si>
  <si>
    <t>4350</t>
  </si>
  <si>
    <t>zakup usług dostępu do sieci Internet</t>
  </si>
  <si>
    <t>4360</t>
  </si>
  <si>
    <t>4390</t>
  </si>
  <si>
    <t>2910</t>
  </si>
  <si>
    <t>90019</t>
  </si>
  <si>
    <t>Wpływy i wydatki związane  z gromadzeniem środków z opłat i kar za korzystanie ze środowiska</t>
  </si>
  <si>
    <t>0570</t>
  </si>
  <si>
    <t>zakup usług obejmujących wykonanie ekspertyz, analiz , opinii</t>
  </si>
  <si>
    <t>4420</t>
  </si>
  <si>
    <t>Zjazd w Woli Morawickiej</t>
  </si>
  <si>
    <t>Droga dojazdowa do pól - Kuby Młyny</t>
  </si>
  <si>
    <t>Odwodnienie drogi  gminnej w Dębskiej Woli</t>
  </si>
  <si>
    <t>Lokalny transport  zbiorowy</t>
  </si>
  <si>
    <t>Zagospodarowanie terenu wokół przedszkola w Morawicy</t>
  </si>
  <si>
    <t>Ogrodzenie boiska w Brzezinach</t>
  </si>
  <si>
    <t>Zagospodarowanie terenu zalewu w Morawicy</t>
  </si>
  <si>
    <t>pozostałe podatki  na rzecz budżetów  jednostek samorządu terytorialnego</t>
  </si>
  <si>
    <t>85204</t>
  </si>
  <si>
    <t>Wykonanie śniegołapów  na budynku OSP w Woli Morawickiej</t>
  </si>
  <si>
    <t>Rodziny zastępcze</t>
  </si>
  <si>
    <t>stypendia  różne</t>
  </si>
  <si>
    <t>szkoły podstawowe</t>
  </si>
  <si>
    <t>podróże służbowe zagraniczne</t>
  </si>
  <si>
    <t>różne opłaty i składki</t>
  </si>
  <si>
    <t>6060</t>
  </si>
  <si>
    <t>wydatki na zakupy  inwestycyjne jednostek budżetowych</t>
  </si>
  <si>
    <t>2820</t>
  </si>
  <si>
    <t>Budowa świetlicy  wiejskiej</t>
  </si>
  <si>
    <t>Boisko wielofunkcyjne</t>
  </si>
  <si>
    <t>Koncepcja  zagospodarowania  terenu położonego w Bilczy</t>
  </si>
  <si>
    <t>4100</t>
  </si>
  <si>
    <t>wynagrodzenia agencyjno-prowizyjne</t>
  </si>
  <si>
    <t>0490</t>
  </si>
  <si>
    <t>2006-2015</t>
  </si>
  <si>
    <t>6630</t>
  </si>
  <si>
    <t>75621</t>
  </si>
  <si>
    <t>0010</t>
  </si>
  <si>
    <t>podatek dochodowy od osób fizycznych</t>
  </si>
  <si>
    <t>0020</t>
  </si>
  <si>
    <t>podatek dochodowy od osób prawnych</t>
  </si>
  <si>
    <t>758</t>
  </si>
  <si>
    <t>RÓŻNE  ROZLICZENIA</t>
  </si>
  <si>
    <t>75801</t>
  </si>
  <si>
    <t>2920</t>
  </si>
  <si>
    <t>75807</t>
  </si>
  <si>
    <t>75814</t>
  </si>
  <si>
    <t>Różne rozliczenia finansowe</t>
  </si>
  <si>
    <t>0920</t>
  </si>
  <si>
    <t>pozostałe odsetki</t>
  </si>
  <si>
    <t>801</t>
  </si>
  <si>
    <t>OŚWIATA I WYCHOWANIE</t>
  </si>
  <si>
    <t>0960</t>
  </si>
  <si>
    <t>otrzymane spadki, zapisy i darowizny w postaci pieniężnej</t>
  </si>
  <si>
    <t>80101</t>
  </si>
  <si>
    <t>odsetki od  dotacji  oraz płatności: wykorzystanych niezgodnie z przeznaczeniem lub wykorzystanych z naruszeniem procedur, o których mowa w art. 184 ustawy, pobranych nienależnie lub w nadmiernej wysokości</t>
  </si>
  <si>
    <t>Szkoły podstawowe</t>
  </si>
  <si>
    <t>80104</t>
  </si>
  <si>
    <t>Przedszkola</t>
  </si>
  <si>
    <t>0830</t>
  </si>
  <si>
    <t>wpływy z usług</t>
  </si>
  <si>
    <t>80195</t>
  </si>
  <si>
    <t>2030</t>
  </si>
  <si>
    <t>852</t>
  </si>
  <si>
    <t>POMOC SPOŁECZNA</t>
  </si>
  <si>
    <t>85203</t>
  </si>
  <si>
    <t>Ośrodki wsparcia</t>
  </si>
  <si>
    <t>85212</t>
  </si>
  <si>
    <t>85213</t>
  </si>
  <si>
    <t>85214</t>
  </si>
  <si>
    <t>Zasiłki i pomoc w naturze  oraz składki na ubezpieczenia emerytalne i rentowe</t>
  </si>
  <si>
    <t>85219</t>
  </si>
  <si>
    <t>85206</t>
  </si>
  <si>
    <t>Wspieranie rodziny</t>
  </si>
  <si>
    <t>Ośrodki pomocy społecznej</t>
  </si>
  <si>
    <t>85228</t>
  </si>
  <si>
    <t>Usługi opiekuńcze i specjalistyczne  usługi opiekuńcze</t>
  </si>
  <si>
    <t>85295</t>
  </si>
  <si>
    <t>wpływy z różnych dochodów</t>
  </si>
  <si>
    <t>854</t>
  </si>
  <si>
    <t>Razem Dz. 801</t>
  </si>
  <si>
    <t>EDUKACYJNA OPIEKA WYCHOWAWCZA</t>
  </si>
  <si>
    <t>85401</t>
  </si>
  <si>
    <t>Świetlice szkolne</t>
  </si>
  <si>
    <t>0770</t>
  </si>
  <si>
    <t>900</t>
  </si>
  <si>
    <t xml:space="preserve">Projekt:Zagospodarowanie  zbiornika wodnego w Lisowie </t>
  </si>
  <si>
    <t>GOSPODARKA KOMUNALNA I OCHRONA ŚRODOWISKA</t>
  </si>
  <si>
    <t>90001</t>
  </si>
  <si>
    <t>90002</t>
  </si>
  <si>
    <t>Gospodarka odpadami</t>
  </si>
  <si>
    <t>90020</t>
  </si>
  <si>
    <t>0400</t>
  </si>
  <si>
    <t>wpływy z opłaty produktowej</t>
  </si>
  <si>
    <t>921</t>
  </si>
  <si>
    <t>KULTURA I OCHRONA DZIEDZICTWA NARODOWEGO</t>
  </si>
  <si>
    <t>92118</t>
  </si>
  <si>
    <t>Muzea</t>
  </si>
  <si>
    <t>92195</t>
  </si>
  <si>
    <t>926</t>
  </si>
  <si>
    <t>92601</t>
  </si>
  <si>
    <t>Obiekty sportowe</t>
  </si>
  <si>
    <t>01030</t>
  </si>
  <si>
    <t>01095</t>
  </si>
  <si>
    <t>WYTWARZANIE I ZAOPATRYWANIE W ENERGIĘ ELEKTRYCZNĄ, GAZ I WODĘ</t>
  </si>
  <si>
    <t>92109</t>
  </si>
  <si>
    <t>Domy i ośrodki kultury, świetlice i kluby</t>
  </si>
  <si>
    <t>60004</t>
  </si>
  <si>
    <t>Lokalny transport zbiorowy</t>
  </si>
  <si>
    <t>60014</t>
  </si>
  <si>
    <t>Drogi publiczne powiatowe</t>
  </si>
  <si>
    <t>Dotacja podmiotowa  z budżetu dla niepublicznej jednostki systemu oświaty</t>
  </si>
  <si>
    <t>Papiery wartościowe (obligacje) których zbywalność jest ograniczaona</t>
  </si>
  <si>
    <t>Prywatyzacja majątku j.s.t.</t>
  </si>
  <si>
    <t>ZS Bilcza</t>
  </si>
  <si>
    <t>Spłaty kredytów zaciągnietych w zwiazku   z zawarciem umowy   z podmiotem dysponującym środkami pochodzacymi z budżetu UE</t>
  </si>
  <si>
    <t>Wykup obligacji komunalnych, których zdolność jest ograniczona</t>
  </si>
  <si>
    <t>Przelewy na rachunki lokat</t>
  </si>
  <si>
    <t>Wykup  innych papierów wartościowych dopuszczonych do obrotu zorganizowanego, czyli takie, dla  których  istnieje płynny rynek wtórny</t>
  </si>
  <si>
    <t>Drogi publiczne gminne</t>
  </si>
  <si>
    <t>TRANSPORT I ŁĄCZNOŚĆ</t>
  </si>
  <si>
    <t>71095</t>
  </si>
  <si>
    <t>75022</t>
  </si>
  <si>
    <t>Rady gmin (miast i miast na prawach powiatu)</t>
  </si>
  <si>
    <t>Urzędy gmin (miast i miast na prawach powiatu)</t>
  </si>
  <si>
    <t>75075</t>
  </si>
  <si>
    <t>75095</t>
  </si>
  <si>
    <t>ADMINISTRACJA  PUBLICZNA</t>
  </si>
  <si>
    <t>Budowa systemu  kanalizacji sanitarnej w gm. Morawica         (2006-2015)</t>
  </si>
  <si>
    <t>Urzędy naczelnych organów władzy państwowej, kontroli i ochrony prawa</t>
  </si>
  <si>
    <t>URZĘDY NACZELNYCH ORGANÓW WŁADZY PAŃSTWOWEJ, KONTROLI I OCHRONY PRAWA ORAZ SĄDOWNICTWA</t>
  </si>
  <si>
    <t>Budowa kanalizacji Osiedle Podlesie Dąbrowa w Brzezinach  (2013-2014)</t>
  </si>
  <si>
    <t>Kanalizacja przy ulicy   Szkolnej i Wapiennej w Morawicy (2013-2014)</t>
  </si>
  <si>
    <t>Kanalizacja - Orla Góra w Morawicy (2013-2014)</t>
  </si>
  <si>
    <t>Organizacja Punktu Selektywnego Odbioru Odpadów Komunalnych (2013-2014)</t>
  </si>
  <si>
    <t>Budowa Centrum Samorządowego w Morawicy (2008-2014)</t>
  </si>
  <si>
    <t>Koncepcja zagospodarowania  terenu położonego w Bilczy</t>
  </si>
  <si>
    <t>75412</t>
  </si>
  <si>
    <t>Ochotnicze straże pożarne</t>
  </si>
  <si>
    <t>75414</t>
  </si>
  <si>
    <t>Obrona cywilna</t>
  </si>
  <si>
    <t>754</t>
  </si>
  <si>
    <t>Pozostała działalność (organizacja obozu językowego)</t>
  </si>
  <si>
    <t>BEZPIECZEŃSTWO PUBLICZNE I OCHRONA PRZECIWPOŻAROWA</t>
  </si>
  <si>
    <t>75702</t>
  </si>
  <si>
    <t>Budowa drogi gminnej Bilcza Zastawie - Podsukowie ul. Bażantowa   (2010-2015)</t>
  </si>
  <si>
    <t>Budowa placu parkingowego i oświetlenia ulicznego w Morawicy (2013-2014)</t>
  </si>
  <si>
    <t>Odwodnienie dróg w Piasecznej Górce  i Brzezinach</t>
  </si>
  <si>
    <t>B - 10.000</t>
  </si>
  <si>
    <t>757</t>
  </si>
  <si>
    <t>OBSŁUGA DŁUGU PUBLICZNEGO</t>
  </si>
  <si>
    <t>80103</t>
  </si>
  <si>
    <t>Oddziały przedszkolne w szkołach podstawowych</t>
  </si>
  <si>
    <t>80110</t>
  </si>
  <si>
    <t>Gimnazja</t>
  </si>
  <si>
    <t>80113</t>
  </si>
  <si>
    <t>80146</t>
  </si>
  <si>
    <t>Dokształcanie i doskonalenie nauczycieli</t>
  </si>
  <si>
    <t>85121</t>
  </si>
  <si>
    <t>Lecznictwo ambulatoryjne</t>
  </si>
  <si>
    <t>85153</t>
  </si>
  <si>
    <t>Zwalczanie narkomanii</t>
  </si>
  <si>
    <t>85154</t>
  </si>
  <si>
    <t>środki na dofinansowanie własnych  bieżących  gmin (związków gmin), powiatów (związków powiatów), samorządów województw, pozyskane z innych źródeł  - finansowanie programów  ze środków bezzwrotnych  pochodzących z Unii Europejskiej</t>
  </si>
  <si>
    <t>Przeciwdziałanie alkoholizmowi</t>
  </si>
  <si>
    <t>851</t>
  </si>
  <si>
    <t>OCHRONA ZDROWIA</t>
  </si>
  <si>
    <t>85415</t>
  </si>
  <si>
    <t>Pomoc materialna dla uczniów</t>
  </si>
  <si>
    <t>85446</t>
  </si>
  <si>
    <t>85202</t>
  </si>
  <si>
    <t>Domy pomocy społecznej</t>
  </si>
  <si>
    <t>85215</t>
  </si>
  <si>
    <t>Dodatki mieszkaniowe</t>
  </si>
  <si>
    <t>dotacje celowe otrzymane  z samorządu województwa na inwestycje i zakupy  inwestycyjne na podstawie porozumień (umów)  między jednostkami samorządu  terytorialnego</t>
  </si>
  <si>
    <t>Wydzielenie  stref pożarowych w SP w Dębskiej Woli dla  Punktu Przedszkolnego  (2013-2014)</t>
  </si>
  <si>
    <t>Usługi opiekuńcze i specjalistyczne usługi opiekuńcze</t>
  </si>
  <si>
    <t>90003</t>
  </si>
  <si>
    <t>Oczyszczanie miast i wsi</t>
  </si>
  <si>
    <t>90004</t>
  </si>
  <si>
    <t>Utrzymanie zieleni w miastach i gminach</t>
  </si>
  <si>
    <t>90015</t>
  </si>
  <si>
    <t>92116</t>
  </si>
  <si>
    <t>Biblioteki</t>
  </si>
  <si>
    <t>KULTURA I OCHRONA  DZIEDZICTWA NARODOWEGO</t>
  </si>
  <si>
    <t>92605</t>
  </si>
  <si>
    <t>92604</t>
  </si>
  <si>
    <t>Instytucje  kultury fizycznej</t>
  </si>
  <si>
    <t>Pozostała działalność</t>
  </si>
  <si>
    <t>75818</t>
  </si>
  <si>
    <t>urząd gminy</t>
  </si>
  <si>
    <t>Razem Dz. 600</t>
  </si>
  <si>
    <t>rok budżetowy 2014              (6+7 +9+10)</t>
  </si>
  <si>
    <t>Budowa drogi ul.  Klonowa w Bilczy</t>
  </si>
  <si>
    <t>Wiaty przystankowa w Brzezinach</t>
  </si>
  <si>
    <t>A. 319.903</t>
  </si>
  <si>
    <t>A. 253.164</t>
  </si>
  <si>
    <t>0760</t>
  </si>
  <si>
    <t>75109</t>
  </si>
  <si>
    <t xml:space="preserve"> A. 1.128.419              B    10. 000</t>
  </si>
  <si>
    <t>Zakup kserokopiarki  - ZPO Morawica</t>
  </si>
  <si>
    <t xml:space="preserve">A. 1.554.679  B-    10.000       </t>
  </si>
  <si>
    <t>Zagospodarowanie działki nr 74 w Dębskiej Woli (2013-2014)</t>
  </si>
  <si>
    <t>Droga Brudzów</t>
  </si>
  <si>
    <t>Zakup  działki pod plac zabaw w Woli Morawickiej</t>
  </si>
  <si>
    <t>Droga w Bilczy ul. Rubinowa</t>
  </si>
  <si>
    <t>Wiaty przystankowe w Radomicach</t>
  </si>
  <si>
    <t>Budowa  drogi - ulica Podwale w Lisowie (2013-2014)</t>
  </si>
  <si>
    <t>Razem  Dz. 600</t>
  </si>
  <si>
    <t>Razem Dz. 750</t>
  </si>
  <si>
    <t>Razem  Dz. 801</t>
  </si>
  <si>
    <t>Razem  Dz. 900</t>
  </si>
  <si>
    <t>Razem  Dz.  921</t>
  </si>
  <si>
    <t>Razem   Dz. 926</t>
  </si>
  <si>
    <t>720</t>
  </si>
  <si>
    <t>72095</t>
  </si>
  <si>
    <t>Nazwa jednostki  otrzymującej  dotację</t>
  </si>
  <si>
    <t>w tym: źródła  finansowania</t>
  </si>
  <si>
    <t>remont  pomieszczenia  w budynku szkoły</t>
  </si>
  <si>
    <t>Aparat powietrzny butlowy - OSP Chałupki</t>
  </si>
  <si>
    <t>Razem   Dz. 754</t>
  </si>
  <si>
    <t>organizacja  imprez i festynów dla mieszkańców</t>
  </si>
  <si>
    <t>zakup piłkochwytów  na  boisko  wiejskie</t>
  </si>
  <si>
    <t>zakup kosy spalinowej</t>
  </si>
  <si>
    <t>Oświetlenie uliczne  ulicy Polnej</t>
  </si>
  <si>
    <t>dofinansowanie  ZS w Brzezinach</t>
  </si>
  <si>
    <t>montaż lampy</t>
  </si>
  <si>
    <t>oprysk na chwasty</t>
  </si>
  <si>
    <t>wywóz  ziemi na boisko duże</t>
  </si>
  <si>
    <t>urządzenie do ogrzewania remizy</t>
  </si>
  <si>
    <t>tablica do kosza</t>
  </si>
  <si>
    <t>zakup kosiarko-odśnieżarki</t>
  </si>
  <si>
    <t>urządzenie placu zabaw  przy ulicy Wapiennej</t>
  </si>
  <si>
    <t>wyposażenie  placu zabaw</t>
  </si>
  <si>
    <t>Budowa świetlicy wiejskiej w Bieleckich Młynach</t>
  </si>
  <si>
    <t xml:space="preserve">Projekt: Przebudowa budynku OSP Obice na świetlicę wiejską </t>
  </si>
  <si>
    <t>85278</t>
  </si>
  <si>
    <t>2009</t>
  </si>
  <si>
    <t>2040</t>
  </si>
  <si>
    <t>dotacje celowe otrzymane z budżetu państwa na realizację zadań bieżących z zakresu  edukacyjnej opieki wychowawczej  finansowanych w całości  przez budżet państwa  w ramach programów  rządowych</t>
  </si>
  <si>
    <t xml:space="preserve">Działanie: 5.2.  Podniesienie jakości usług  publicznych poprzez wspieranie placówek  edukacyjnych i kulturalnych </t>
  </si>
  <si>
    <t>Kredyty i pożyczki</t>
  </si>
  <si>
    <t>Kredyty</t>
  </si>
  <si>
    <t>A. 145.454</t>
  </si>
  <si>
    <t>A. 154.546</t>
  </si>
  <si>
    <t>Papiery wartościowe (obligacje) których zbywalność jest ograniczaona zaciagniete w związku  z umową zawartą  z podmiotem  dysponującym  środkami  pochodzącymi  z budzetu UE</t>
  </si>
  <si>
    <t>III</t>
  </si>
  <si>
    <t>IV</t>
  </si>
  <si>
    <t>V</t>
  </si>
  <si>
    <t>VI</t>
  </si>
  <si>
    <t>9.</t>
  </si>
  <si>
    <t>Dofinansowanie  projektów z UE</t>
  </si>
  <si>
    <t>Boisko wielofunkcyjne w Bieleckich Młynach</t>
  </si>
  <si>
    <t>Oświetlenie  uliczne Osiedle Podlesie w Brzezinach</t>
  </si>
  <si>
    <t>Doposażenie placu zabaw  w Chałupkach</t>
  </si>
  <si>
    <t>Wiata  przystankowa  w Chmielowicach</t>
  </si>
  <si>
    <t>Oświetlenie  uliczne  w Drochowie Dolnym</t>
  </si>
  <si>
    <t>Oświetlenie drogi w Dyminach</t>
  </si>
  <si>
    <t>zakup wyposażenia na plac zabaw w Kawczynie</t>
  </si>
  <si>
    <t>Zagospodarowanie  placu zabaw w Obicach</t>
  </si>
  <si>
    <t>62605</t>
  </si>
  <si>
    <t>Zakup kosiarko- odśnieżarki w Radomicach II</t>
  </si>
  <si>
    <t>Urządzenie placu zabaw przy ulicy Wapiennej w Woli Morawickiej</t>
  </si>
  <si>
    <t>Wyposażenie placu zabaw w Zaborzu</t>
  </si>
  <si>
    <t>Doposażenie świetlicy  i ogrodzenie budynku w Zbrzy</t>
  </si>
  <si>
    <t>Kanalizacja w Woli Morawickiej</t>
  </si>
  <si>
    <t>Oświetlenie  - stadion KS Moravia</t>
  </si>
  <si>
    <t>4419</t>
  </si>
  <si>
    <t>4437</t>
  </si>
  <si>
    <t>Wydatki bieżące na programy i projekty realizowane ze środków pochodzących z budżetu Unii Europejskiej oraz innych źródeł zagranicznych, niepodlegających zwrotowi   poniesione  w  2014 roku</t>
  </si>
  <si>
    <t>wykonani na dzień 31.12.2014 r.</t>
  </si>
  <si>
    <t>zal. Nr 5a</t>
  </si>
  <si>
    <t>zał.nr 5 b</t>
  </si>
  <si>
    <t>Wydatki majątkowe na programy i projekty realizowane ze środków pochodzących z budżetu Unii Europejskiej oraz innych źródeł zagranicznych, niepodlegających zwrotowi - wykonanie  na dzień   31.12. na 2014 rok</t>
  </si>
  <si>
    <t>Wykonanie na dzień  31.12.2014 r.</t>
  </si>
  <si>
    <t>%  realizacji</t>
  </si>
  <si>
    <t>Wydatki na programy i projekty realizowane ze środków pochodzących z budżetu Unii Europejskiej oraz innych źródeł zagranicznych, niepodlegających zwrotowi za  2014 rok</t>
  </si>
  <si>
    <t>Wykonanie na dzień 31.12.2014 r.</t>
  </si>
  <si>
    <t>zał. Nr 5</t>
  </si>
  <si>
    <t>różne opłaty i składki- płatności w  zakresie budżetu środków europejskich</t>
  </si>
  <si>
    <t>4439</t>
  </si>
  <si>
    <t>Uporządkowanie  gospodarki wodno-ściekowej w gminie Morawica  - część  III (2013-2015)</t>
  </si>
  <si>
    <t>Działanie: 413.  Wdrażanie lokalnych strategii   rozwoju</t>
  </si>
  <si>
    <t>Projekt: Odkrywanie wartości lokalnych produktów  poprzez organiację  wyjazdów  przedsiębiorców  i przedstawicieli samorzadu gminy Morawica do miast i gmin partnerskich</t>
  </si>
  <si>
    <t>Urzad Gminy</t>
  </si>
  <si>
    <t>Priorytet:  Oś  4 "Leader"</t>
  </si>
  <si>
    <t>4447</t>
  </si>
  <si>
    <t>odpisy na zakładowy fundusz świadczeń socjalnych  - płatności w  zakresie budżetu środków europejskich</t>
  </si>
  <si>
    <t>4449</t>
  </si>
  <si>
    <t>POZOSTAŁE DZIAŁANIA  W ZAKRESIE POLITYKI SPOŁECZNEJ</t>
  </si>
  <si>
    <t xml:space="preserve">odpisy  na zakładowy fundusz świadczeń socjalnych  </t>
  </si>
  <si>
    <t>różne  opłaty i składki</t>
  </si>
  <si>
    <t>Ogrodzenie placu rekreacyjnego w Woli Morawickiej</t>
  </si>
  <si>
    <t>razem wydatki majątkowe</t>
  </si>
  <si>
    <t>Razem Dz. 720</t>
  </si>
  <si>
    <t>Razem Dz. 926</t>
  </si>
  <si>
    <t>l.p</t>
  </si>
  <si>
    <t>Nazwa przedsięwzięcia</t>
  </si>
  <si>
    <t>dochody własne  jst</t>
  </si>
  <si>
    <t>kredyty i pożyczki</t>
  </si>
  <si>
    <t>Program:  "Uczenie się przez całe życie"</t>
  </si>
  <si>
    <t xml:space="preserve">Priorytet: </t>
  </si>
  <si>
    <t>Projekt: Europa  bez barier</t>
  </si>
  <si>
    <t>Pożyczki na finansowanie zadań realizowanych
z udziałem środków pochodzących z budżetu UE</t>
  </si>
  <si>
    <t>Razem Dz.921</t>
  </si>
  <si>
    <t>Wiata przystankowa w Morawicy</t>
  </si>
  <si>
    <t>Razem Dz. 700</t>
  </si>
  <si>
    <t>Gminna Biblioteka w Morawicy</t>
  </si>
  <si>
    <t>Lokalny  transport zbiorowy</t>
  </si>
  <si>
    <t>Miasto Kielce</t>
  </si>
  <si>
    <t>wyłoniona w drodze konkursu</t>
  </si>
  <si>
    <t>DOCHODY OD OSÓB PRAWNYCH, OD OSÓB FIZYCZNYCH I OD INNYCH JEDNOSTEK NIEPOSIADAJĄCYCH OSOBOWOŚCI PRAWNEJ ORAZ WYDATKI ZWIĄZANE Z ICH POBOREM</t>
  </si>
  <si>
    <t>Gospodarka ściekowa i ochrona wód</t>
  </si>
  <si>
    <t>Izby rolnicze</t>
  </si>
  <si>
    <t>Promocja jednostek samorządu terytorialnego</t>
  </si>
  <si>
    <t>dotacja podmiotowa z budżetu dla niepublicznej jednostki systemu oświaty</t>
  </si>
  <si>
    <t>Obsługa papierów wartościowych, kredytów i pożyczek jednostek samorządu terytorialnego</t>
  </si>
  <si>
    <t>Oświetlenie ulic, placów i dróg</t>
  </si>
  <si>
    <t>dotacje celowe otrzymane z budżetu państwa na realizację zadań bieżących z zakresu administracji rządowej oraz innych zadań zleconych gminie (związkom gmin) ustawami</t>
  </si>
  <si>
    <t>podatek od działalności  gospodarczej osób  fizycznych, opłacany w formie karty podatkowej</t>
  </si>
  <si>
    <t>Droga w Bilczy  ul. Kalinowa</t>
  </si>
  <si>
    <t>Dotacje podmiotowe -  wykonanie  na dzień 31.12. 2014 r.</t>
  </si>
  <si>
    <t>Publiczna Szkoła Podstawowa w Lisowie</t>
  </si>
  <si>
    <t>Niepubliczne Przedszkole  Szalony Brzdąc</t>
  </si>
  <si>
    <t>zał. nr 9</t>
  </si>
  <si>
    <t>Infrastruktura wodociągowa  i sanitacyjna wsi</t>
  </si>
  <si>
    <t>Wartość zadania</t>
  </si>
  <si>
    <t>Działanie: 7.1. Partnerski Projekt Szkół Comenius</t>
  </si>
  <si>
    <t>Priorytet: 3. Jakość życia na obszarach wiejskich i zróżnicowanie gospodarki wiejskiej</t>
  </si>
  <si>
    <t>Urząd gminy</t>
  </si>
  <si>
    <t xml:space="preserve">Program:  Regionalny Program Operacyjny  Województwa  Świętokrzyskiego  </t>
  </si>
  <si>
    <t>Działanie: 2.2.Budowa społeczeństwa  informacyjnego</t>
  </si>
  <si>
    <t>Projekt:  e-świętokrzyskie Rozbudowa Infrastruktury Informatycznej JST</t>
  </si>
  <si>
    <t>Projekt:  e-świętokrzyskie Budowa  Systemu Informacji Przestrzennej Województwa Świętokrzyskiego</t>
  </si>
  <si>
    <t xml:space="preserve">Program Operacyjny Infrastruktura i Środowisko </t>
  </si>
  <si>
    <t>Działanie: 1.1. Gospodarka wodno - ściekowa w aglomeracjach powyżej 15 tys. RLM</t>
  </si>
  <si>
    <t>Priorytet:5. Wzrost jakości infrastruktury  społecznej  oraz inwestycje w dziedzictwo kulturowe, turystykę i sport</t>
  </si>
  <si>
    <t>Program:  Regionalny Program Operacyjny   Województwa Świętokrzyskiego</t>
  </si>
  <si>
    <t>Projekt: Budowa bieżni tartanowej na stadionie "Moravia" w Brzezinach</t>
  </si>
  <si>
    <t>Świadczenia na rzecz osób fizycznych</t>
  </si>
  <si>
    <t>Tworzenie warunków sprzyjających rozwojowi sportu</t>
  </si>
  <si>
    <t>Dofinansowanie  zakupu lekkiego  samochodu  ratowniczo-gaśniczego przystosowanego do ratownictwa ekologicznego</t>
  </si>
  <si>
    <t>Dofinansowanie do zakupu  ciężkiego samochodu ratowniczo-pożarniczego 4 x 4</t>
  </si>
  <si>
    <t>zał. Nr 10</t>
  </si>
  <si>
    <t>Dotacje  celowe -  wykonanie   na dzień   31.12.2014 r.</t>
  </si>
  <si>
    <t>Dochody i wydatki związane z realizacją zadań z zakresu administracji rządowej realizowanych  na podstawie  porozumień                                z organami  administracji rządowej   -   wykonanie  na dzień  31.12. 2014 r.</t>
  </si>
  <si>
    <t>jednostka budżetowa realizująca  budżet</t>
  </si>
  <si>
    <t>Bieżące  utrzymanie czystości boiska sportowego przy ul. Ściegiennego Bilczy i placów zabaw (koszenie, zakup  paliwa)</t>
  </si>
  <si>
    <t>Wiata przystankowa  i położenie kostki wokół przystanku  - przy ulicy Szkolnej</t>
  </si>
  <si>
    <t>Oświetlenie drogi na odcinku od ul. Kieleckiej do ulicy Granica</t>
  </si>
  <si>
    <t>dofinansowanie  OSP ( remont motopompy, remont strażnicy, zakup umundurowania</t>
  </si>
  <si>
    <t>zagospodarowanie  placu zabaw ( wejście  na plac zabaw od strony ul. Słonecznej, wyrównanie placu oraz dokończenie ogrodzenia)</t>
  </si>
  <si>
    <t>dofinansowanie OSP  Brzeziny</t>
  </si>
  <si>
    <t xml:space="preserve">Dofinansowanie  SPBiP </t>
  </si>
  <si>
    <t>udrożnienie i pogłębienie przydrożnych rowów we wsi</t>
  </si>
  <si>
    <t>uporządkowanie  terenu wokół źródła + mostek</t>
  </si>
  <si>
    <t>doposażenie świetlicy,  założenie monitoringu, ogrodzenie budynku</t>
  </si>
  <si>
    <t>Wydatki ponoszone w ramach  funduszu  sołeckiego   -     wykonanie   na dzień                                             31.12. 2014 roku</t>
  </si>
  <si>
    <t>majątkowe</t>
  </si>
  <si>
    <t>bieżące</t>
  </si>
  <si>
    <t>dotacje celowe  otrzymane z budżetu państwa na realizację zadań bieżących z zakresu administracji rządowej oraz innych zadań zleconych gminie (związkom gmin) ustawami</t>
  </si>
  <si>
    <t>Działania na rzecz  gminy</t>
  </si>
  <si>
    <t>Organizacja rozgrywek sportowych</t>
  </si>
  <si>
    <t>Upowszechnianie kultury fizycznej</t>
  </si>
  <si>
    <t>wydatki z tytułu poręczeń i gwarancji</t>
  </si>
  <si>
    <t>Priorytet: I . Gospodarka  wodno - ściekowa</t>
  </si>
  <si>
    <t>Publiczna  Szkoła  w  Radomicach</t>
  </si>
  <si>
    <t>Publiczna Szkoła w Lisowie</t>
  </si>
  <si>
    <t>Publiczna Szkoła Podstawowa w   Nidzie</t>
  </si>
  <si>
    <t>Publiczna  Szkoła  w   Woli Morawickiej</t>
  </si>
  <si>
    <t>Priorytet: 6. Wzmocnienie ośrodków miejskich i rewitalizacja małych  miast</t>
  </si>
  <si>
    <t>Działanie: 6.2. Rewitalizacja  małych  miast</t>
  </si>
  <si>
    <t>6057</t>
  </si>
  <si>
    <t>świadczenia rodzinne,  świadczenie z funduszu alimentacyjnego oraz składki na ubezpieczenia emerytalne i rentowe z ubezpieczenia społecznego</t>
  </si>
  <si>
    <t>Świadczenia rodzinne,  świadczenie z  funduszu  alimentacyjnego   oraz składki na ubezpieczenia emerytalne i rentowe z ubezpieczenia społecznego</t>
  </si>
  <si>
    <t>Program: Program Rozwoju Obszarów  Wiejskich</t>
  </si>
  <si>
    <t>Działanie: 3.3. Podstawowe usługi dla gospodarki i ludności wiejskiej</t>
  </si>
  <si>
    <t>§ 950</t>
  </si>
  <si>
    <t>Rozbudowa sieci wodociągowej i kanalizacji sanitarnej na terenie Gminy</t>
  </si>
  <si>
    <t>Ochotnicza  Straż Pożarna w Bilczy</t>
  </si>
  <si>
    <t>Opracowanie  planów zagospodarowania przestrzennego (2010- 2014)</t>
  </si>
  <si>
    <t>Ochotnicza  Straż Pożarna w Brudzowie</t>
  </si>
  <si>
    <t>Ochotnicza  Straż Pożarna w Morawicy</t>
  </si>
  <si>
    <t>Ochotnicza  Straż Pożarna w Woli  Morawickiej</t>
  </si>
  <si>
    <t>70095</t>
  </si>
  <si>
    <t>80148</t>
  </si>
  <si>
    <t>wpłaty z usług</t>
  </si>
  <si>
    <t>71004</t>
  </si>
  <si>
    <t>Plany zagospodarowania przestrzennego</t>
  </si>
  <si>
    <t>Starostwo Powiatowe w Kielcach</t>
  </si>
  <si>
    <t>środki wymienione w art.. 5 ust.1 pkt 2 i 3 u.f.p</t>
  </si>
  <si>
    <t>Zakup sprzętu komputerowego i programów użytkowych</t>
  </si>
  <si>
    <t>Publiczna Szkoła Podstawowa w Chmielowicach</t>
  </si>
  <si>
    <t>75421</t>
  </si>
  <si>
    <t>Zarządzanie kryzysowe</t>
  </si>
  <si>
    <t>4211</t>
  </si>
  <si>
    <t>zakup materiałów i wyposażenia - finansowanie programów ze środków bezzwrotnych  pochodzących z Unii Europejskiej</t>
  </si>
  <si>
    <t>Budowa  ulicy Osiedlowej w Bilczy (2013-2014)</t>
  </si>
  <si>
    <t>Projekt: Uporządkowanie gospodarki wodno-ściekowej w gminie Morawica- część III</t>
  </si>
  <si>
    <t xml:space="preserve">A.      
B.
C. 
D. </t>
  </si>
  <si>
    <t>Przebudowa budynku OSP  Obice na świetlicę  wiejską (2013-2014)</t>
  </si>
  <si>
    <t>2009-2015</t>
  </si>
  <si>
    <t>2012-2015</t>
  </si>
  <si>
    <t>OSP Bilcza</t>
  </si>
  <si>
    <t>Składki na ubezpieczenie zdrowotne opłacane za osoby pobierające niektóre świadczenia z pomocy społecznej, niektóre świadczenia rodzinne oraz  za osoby uczestniczące w zajęciach w centrum integracji społecznej</t>
  </si>
  <si>
    <t>OGÓŁEM   WYDATKI</t>
  </si>
  <si>
    <t>8110</t>
  </si>
  <si>
    <t>0370</t>
  </si>
  <si>
    <t>opłata od  posiadania psów</t>
  </si>
  <si>
    <t>Rezerwy  ogólne i celowe</t>
  </si>
  <si>
    <t>Wartośc zadania</t>
  </si>
  <si>
    <t>INFORMATYKA</t>
  </si>
  <si>
    <t>Dział</t>
  </si>
  <si>
    <t>Rozdział</t>
  </si>
  <si>
    <t>§</t>
  </si>
  <si>
    <t>6230</t>
  </si>
  <si>
    <t>75478</t>
  </si>
  <si>
    <t>4411</t>
  </si>
  <si>
    <t>85205</t>
  </si>
  <si>
    <t>Zadania w zakresie przeciwdziałania przemocy w rodzinie</t>
  </si>
  <si>
    <t>4580</t>
  </si>
  <si>
    <t>3119</t>
  </si>
  <si>
    <t>Działanie: V.2.trasy  rowerowe</t>
  </si>
  <si>
    <t>Projekt: Budowa placu parkingowego i oświetlenia ulicznego w Morawicy</t>
  </si>
  <si>
    <t>Projekt: Budowa świetlicy w Zaborzu</t>
  </si>
  <si>
    <t>Działanie: 3.4  Odnowa i rozwój wsi</t>
  </si>
  <si>
    <t>Priorytet: 4. LEADER</t>
  </si>
  <si>
    <t>Działanie: 4.1. Wdrażanie lokalnych strategii  rozwoju</t>
  </si>
  <si>
    <t>3257</t>
  </si>
  <si>
    <t>3259</t>
  </si>
  <si>
    <t>4017</t>
  </si>
  <si>
    <t>4019</t>
  </si>
  <si>
    <t>4047</t>
  </si>
  <si>
    <t>4049</t>
  </si>
  <si>
    <t>4117</t>
  </si>
  <si>
    <t>wynagrodzenia i składki od nich  naliczane</t>
  </si>
  <si>
    <t>wydatki  związane z realizacją  ich statutowych zadań</t>
  </si>
  <si>
    <t>4119</t>
  </si>
  <si>
    <t>4127</t>
  </si>
  <si>
    <t>4129</t>
  </si>
  <si>
    <t>4139</t>
  </si>
  <si>
    <t>4177</t>
  </si>
  <si>
    <t>4179</t>
  </si>
  <si>
    <t>4217</t>
  </si>
  <si>
    <t>4219</t>
  </si>
  <si>
    <t>4307</t>
  </si>
  <si>
    <t>zał. nr 1</t>
  </si>
  <si>
    <t>Dochody  bieżące</t>
  </si>
  <si>
    <t>Plan</t>
  </si>
  <si>
    <t>Wykonanie</t>
  </si>
  <si>
    <t>% realiz.</t>
  </si>
  <si>
    <t>zakup usług pozostałych - płatności w  zakresie budżetu środków europejskich</t>
  </si>
  <si>
    <t>4309</t>
  </si>
  <si>
    <t>4367</t>
  </si>
  <si>
    <t>opłaty z tytułu zakupu  usług telekomunikacyjnych  świadczonych  w ruchomej publicznej  sieci telefonicznej - płatności w  zakresie budżetu środków europejskich</t>
  </si>
  <si>
    <t>4369</t>
  </si>
  <si>
    <t>4417</t>
  </si>
  <si>
    <t>Treść</t>
  </si>
  <si>
    <t>w tym:</t>
  </si>
  <si>
    <t>1.</t>
  </si>
  <si>
    <t>2.</t>
  </si>
  <si>
    <t>Nazwa</t>
  </si>
  <si>
    <t>w tym źródła finansowania</t>
  </si>
  <si>
    <t>Wydatki bieżące</t>
  </si>
  <si>
    <t>Wydatki majątkowe</t>
  </si>
  <si>
    <t>Wiaty przystankowe w  Bilczy</t>
  </si>
  <si>
    <t>Wiata przystankowa w Bieleckich  Młynach</t>
  </si>
  <si>
    <t>Wiaty przystankowe w Piasecznej  Górce</t>
  </si>
  <si>
    <t>Rozdz.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</si>
  <si>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</si>
  <si>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</si>
  <si>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</si>
  <si>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</si>
  <si>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</si>
  <si>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4480</t>
  </si>
  <si>
    <t>4500</t>
  </si>
  <si>
    <t>4610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</si>
  <si>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</si>
  <si>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</si>
  <si>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</si>
  <si>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</si>
  <si>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</si>
  <si>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</si>
  <si>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</si>
  <si>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
bieżące</t>
  </si>
  <si>
    <t>75618</t>
  </si>
  <si>
    <t>85195</t>
  </si>
  <si>
    <t>Wydatki
majątkowe</t>
  </si>
  <si>
    <t>Wydatki
ogółem</t>
  </si>
  <si>
    <t>Dochody ogółem</t>
  </si>
  <si>
    <t>kredyty
i pożyczki</t>
  </si>
  <si>
    <t>Ogółem</t>
  </si>
  <si>
    <t>dotacje i środki pochodzące
z innych  źr.*</t>
  </si>
  <si>
    <t>Chodnik  przy ulicy Żeromskiego w Bilczy  (skrzyżowanie  z ulicą Podgórze)  (2013-2014)</t>
  </si>
  <si>
    <t>Nazwa zadania inwestycyjnego</t>
  </si>
  <si>
    <t>Nazwa zadania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</si>
  <si>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</si>
  <si>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</si>
  <si>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</si>
  <si>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</si>
  <si>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</si>
  <si>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</si>
  <si>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</si>
  <si>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</si>
  <si>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</si>
  <si>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</si>
  <si>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</si>
  <si>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</si>
  <si>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</si>
  <si>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</si>
  <si>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</si>
  <si>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</si>
  <si>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</si>
  <si>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</si>
  <si>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</si>
  <si>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</si>
  <si>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</si>
  <si>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Pozostała   działalność</t>
  </si>
  <si>
    <t xml:space="preserve">dotacje celowe z budżetu  na finansowanie  lub dofinansowanie  kosztów  realizacji  inwestycji i zakupów inwestycyjnych jednostek niezaliczanych  do sektora  finansów publicznych </t>
  </si>
  <si>
    <t>Działanie: 3.4. Odnowa i rozwój wsi</t>
  </si>
  <si>
    <t>85216</t>
  </si>
  <si>
    <t>Zasiłki stałe</t>
  </si>
  <si>
    <t>Towarzystwo Przyjaciół Chmielowic</t>
  </si>
  <si>
    <t>40002</t>
  </si>
  <si>
    <t>Dostarczanie wody</t>
  </si>
  <si>
    <t>dochody ze zbycia praw majątkowych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</si>
  <si>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</si>
  <si>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 otrzymane z budżetu państwa na realizację inwestycji i zakupów inwestycyjnych  własnych gmin  (związków  gmin)</t>
  </si>
  <si>
    <t>wpływy z tytułu  przekształcenia prawa użytkowania wieczystego  przysługującego  osobom fizycznym w prawo własności</t>
  </si>
  <si>
    <t>wpływy z tytułu odpłatnego nabycia prawa własności oraz prawa użytkowania wieczystego nieruchomości</t>
  </si>
  <si>
    <t>dotacje  celowe otrzymane z budżetu państwa na zadania bieżące  realizowane przez gminę  na podstawie porozumień  z organami administracji państwowej</t>
  </si>
  <si>
    <t>Wybory do rad gmin , rad powiatów i sejmików  województw, wybory wójtów, burmistrzów i prezydentów miast oraz referenda gminne, powiatowe i wojewódzkie</t>
  </si>
  <si>
    <t>wpływy z podatku rolnego, podatku leśnego, podatku od spadków i darowizn, podatku od czynności cywilnoprawnych oraz podatków i opłat lokalnych od osób fizycznych</t>
  </si>
  <si>
    <t>wpływy z innych lokalnych opłat pobieranych przez jednostki samorządu terytorialnego na podstawie odrębnych ustaw</t>
  </si>
  <si>
    <t>wpływy z innych opłat  stanowiących  dochody jednostek  samorządu terytorialnego na podstawie ustaw</t>
  </si>
  <si>
    <t>Udziały gmin w podatkach  stanowiących dochód budżetu państwa</t>
  </si>
  <si>
    <t>subwencje ogólne z budżetu państwa</t>
  </si>
  <si>
    <t>Cześć  oświatowa subwencji ogólnej dla jednostek samorządu terytorialnego</t>
  </si>
  <si>
    <t>Część wyrównawcza subwencji ogólnej dla gmin</t>
  </si>
  <si>
    <t>dotacje celowe  otrzymane z budżetu państwa na realizację własnych zadań  bieżących gmin (związków gmin)</t>
  </si>
  <si>
    <t>odsetki od  dotacji oraz płatności: wykorzystanych niezgodnie z przeznaczeniem lub wykorzystanych z naruszeniem procedur, o których mowa w art.. 184 ustawy, pobranych nienależnie  lub w nadmiernej wysokości</t>
  </si>
  <si>
    <t>wpływy ze zwrotów dotacji  oraz płatności , w tym  wykorzystanych niezgodnie  z przeznaczeniem  lub wykorzystanych  z naruszeniem procedur, o których  mowa w art.184 ustawy, pobranych nienależnie  lub w nadmiernej wysokości</t>
  </si>
  <si>
    <t>Składki na ubezpieczenie zdrowotne opłacane za osoby pobierające niektóre świadczenia z pomocy społecznej, niektóre  świadczenia rodzinne  oraz za osoby uczestniczące w zajęciach w centrum integracji społecznej</t>
  </si>
  <si>
    <t>dotacje celowe  w ramach programów finansowanych  z udziałem środków europejskich oraz środków, o których mowa  w art.. 5 ust.1 pkt 3 oraz  ust.3  pkt 5 i 6 ustawy,  lub płatności  w ramach budżetu  środków europejskich  - płatności w zakresie  budżetu środków  europejskich</t>
  </si>
  <si>
    <t>środki otrzymane  od pozostałych jednostek  zaliczanych do sektora finansów  publicznych  na realizację zadań bieżących  jednostek zaliczanych do sektora  finansów  publicznych</t>
  </si>
  <si>
    <t>wpływy i wydatki związane z gromadzeniem środków z opłat produktowych</t>
  </si>
  <si>
    <t xml:space="preserve">dotacje celowe   w ramach programów finansowanych z udziałem środków  europejskich oraz środków których mowa w art.5 ust.1 pkt 3  oraz ust.3 pkt 5 i 6 ustawy, lub płatności  w ramach  budżetu środków europejskich  - płatności w zakresie budżetu  środków europejskich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</si>
</sst>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Arial"/>
      <family val="2"/>
    </font>
    <font>
      <b/>
      <sz val="6"/>
      <name val="Arial CE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b/>
      <sz val="11"/>
      <name val="Arial"/>
      <family val="2"/>
    </font>
    <font>
      <b/>
      <sz val="9"/>
      <name val="Times New Roman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49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 wrapText="1"/>
    </xf>
    <xf numFmtId="0" fontId="21" fillId="0" borderId="12" xfId="0" applyFont="1" applyBorder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 quotePrefix="1">
      <alignment wrapText="1"/>
    </xf>
    <xf numFmtId="0" fontId="14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vertical="center"/>
    </xf>
    <xf numFmtId="4" fontId="2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49" fontId="18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 vertical="top" wrapText="1"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 vertical="top" wrapText="1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7" fillId="20" borderId="0" xfId="0" applyFont="1" applyFill="1" applyAlignment="1">
      <alignment/>
    </xf>
    <xf numFmtId="0" fontId="19" fillId="0" borderId="10" xfId="0" applyFont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/>
    </xf>
    <xf numFmtId="4" fontId="1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4" fillId="2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vertical="center"/>
    </xf>
    <xf numFmtId="1" fontId="19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27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4" fontId="19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8" fillId="0" borderId="10" xfId="0" applyNumberFormat="1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4" fontId="45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4" fillId="20" borderId="10" xfId="0" applyFont="1" applyFill="1" applyBorder="1" applyAlignment="1">
      <alignment horizontal="center" wrapText="1"/>
    </xf>
    <xf numFmtId="10" fontId="4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20" borderId="1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/>
    </xf>
    <xf numFmtId="10" fontId="4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 wrapText="1"/>
    </xf>
    <xf numFmtId="10" fontId="7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0" fontId="20" fillId="0" borderId="10" xfId="0" applyNumberFormat="1" applyFont="1" applyBorder="1" applyAlignment="1">
      <alignment/>
    </xf>
    <xf numFmtId="10" fontId="14" fillId="0" borderId="10" xfId="0" applyNumberFormat="1" applyFont="1" applyBorder="1" applyAlignment="1">
      <alignment/>
    </xf>
    <xf numFmtId="10" fontId="22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14" fillId="0" borderId="10" xfId="0" applyFont="1" applyBorder="1" applyAlignment="1" quotePrefix="1">
      <alignment wrapText="1"/>
    </xf>
    <xf numFmtId="0" fontId="20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2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0" fillId="20" borderId="10" xfId="0" applyFill="1" applyBorder="1" applyAlignment="1">
      <alignment wrapText="1"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4" fillId="20" borderId="14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4" fillId="20" borderId="16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4" fillId="20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19" fillId="20" borderId="10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20" borderId="17" xfId="0" applyFont="1" applyFill="1" applyBorder="1" applyAlignment="1">
      <alignment horizontal="center" vertical="center" wrapText="1"/>
    </xf>
    <xf numFmtId="0" fontId="0" fillId="20" borderId="19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vertical="center"/>
    </xf>
    <xf numFmtId="0" fontId="0" fillId="20" borderId="17" xfId="0" applyFont="1" applyFill="1" applyBorder="1" applyAlignment="1">
      <alignment vertical="center" wrapText="1"/>
    </xf>
    <xf numFmtId="0" fontId="0" fillId="20" borderId="19" xfId="0" applyFont="1" applyFill="1" applyBorder="1" applyAlignment="1">
      <alignment vertical="center" wrapText="1"/>
    </xf>
    <xf numFmtId="0" fontId="0" fillId="20" borderId="12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18"/>
  <sheetViews>
    <sheetView defaultGridColor="0" colorId="8" workbookViewId="0" topLeftCell="A1">
      <pane ySplit="6" topLeftCell="I7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1.875" style="1" customWidth="1"/>
    <col min="5" max="5" width="11.375" style="1" customWidth="1"/>
    <col min="6" max="6" width="12.875" style="0" customWidth="1"/>
    <col min="7" max="7" width="11.00390625" style="0" customWidth="1"/>
    <col min="8" max="8" width="8.875" style="0" customWidth="1"/>
    <col min="9" max="9" width="12.25390625" style="0" customWidth="1"/>
    <col min="10" max="10" width="10.75390625" style="0" customWidth="1"/>
    <col min="11" max="11" width="11.375" style="0" customWidth="1"/>
    <col min="12" max="12" width="13.375" style="0" customWidth="1"/>
    <col min="13" max="13" width="13.625" style="0" customWidth="1"/>
  </cols>
  <sheetData>
    <row r="1" spans="1:13" ht="48.75" customHeight="1">
      <c r="A1" s="409" t="s">
        <v>823</v>
      </c>
      <c r="B1" s="409"/>
      <c r="C1" s="409"/>
      <c r="D1" s="409"/>
      <c r="E1" s="409"/>
      <c r="F1" s="409"/>
      <c r="G1" s="409"/>
      <c r="H1" s="409"/>
      <c r="I1" s="409"/>
      <c r="J1" s="410"/>
      <c r="K1" s="410"/>
      <c r="L1" s="410"/>
      <c r="M1" s="410"/>
    </row>
    <row r="2" spans="1:13" ht="16.5" customHeight="1">
      <c r="A2" s="372"/>
      <c r="B2" s="372"/>
      <c r="C2" s="372"/>
      <c r="D2" s="372"/>
      <c r="E2" s="359"/>
      <c r="F2" s="359"/>
      <c r="G2" s="359"/>
      <c r="H2" s="359"/>
      <c r="I2" s="359"/>
      <c r="J2" s="360"/>
      <c r="K2" s="360"/>
      <c r="L2" s="360"/>
      <c r="M2" s="360"/>
    </row>
    <row r="3" spans="1:14" s="137" customFormat="1" ht="18" customHeight="1">
      <c r="A3" s="399" t="s">
        <v>890</v>
      </c>
      <c r="B3" s="399" t="s">
        <v>891</v>
      </c>
      <c r="C3" s="411" t="s">
        <v>892</v>
      </c>
      <c r="D3" s="399" t="s">
        <v>78</v>
      </c>
      <c r="E3" s="402" t="s">
        <v>936</v>
      </c>
      <c r="F3" s="403"/>
      <c r="G3" s="403"/>
      <c r="H3" s="403"/>
      <c r="I3" s="403"/>
      <c r="J3" s="403"/>
      <c r="K3" s="403"/>
      <c r="L3" s="403"/>
      <c r="M3" s="403"/>
      <c r="N3" s="139"/>
    </row>
    <row r="4" spans="1:14" s="137" customFormat="1" ht="18.75" customHeight="1">
      <c r="A4" s="401"/>
      <c r="B4" s="401"/>
      <c r="C4" s="412"/>
      <c r="D4" s="401"/>
      <c r="E4" s="399" t="s">
        <v>941</v>
      </c>
      <c r="F4" s="402" t="s">
        <v>936</v>
      </c>
      <c r="G4" s="402"/>
      <c r="H4" s="402"/>
      <c r="I4" s="402"/>
      <c r="J4" s="399" t="s">
        <v>942</v>
      </c>
      <c r="K4" s="404" t="s">
        <v>936</v>
      </c>
      <c r="L4" s="404"/>
      <c r="M4" s="404"/>
      <c r="N4" s="139"/>
    </row>
    <row r="5" spans="1:14" s="137" customFormat="1" ht="19.5" customHeight="1">
      <c r="A5" s="401"/>
      <c r="B5" s="401"/>
      <c r="C5" s="412"/>
      <c r="D5" s="401"/>
      <c r="E5" s="401"/>
      <c r="F5" s="405" t="s">
        <v>79</v>
      </c>
      <c r="G5" s="406"/>
      <c r="H5" s="399" t="s">
        <v>82</v>
      </c>
      <c r="I5" s="399" t="s">
        <v>83</v>
      </c>
      <c r="J5" s="407"/>
      <c r="K5" s="399" t="s">
        <v>84</v>
      </c>
      <c r="L5" s="399" t="s">
        <v>85</v>
      </c>
      <c r="M5" s="399" t="s">
        <v>86</v>
      </c>
      <c r="N5" s="139"/>
    </row>
    <row r="6" spans="1:14" s="137" customFormat="1" ht="60.75" customHeight="1">
      <c r="A6" s="400"/>
      <c r="B6" s="400"/>
      <c r="C6" s="413"/>
      <c r="D6" s="400"/>
      <c r="E6" s="400"/>
      <c r="F6" s="136" t="s">
        <v>80</v>
      </c>
      <c r="G6" s="136" t="s">
        <v>81</v>
      </c>
      <c r="H6" s="400"/>
      <c r="I6" s="400"/>
      <c r="J6" s="408"/>
      <c r="K6" s="408"/>
      <c r="L6" s="408"/>
      <c r="M6" s="408"/>
      <c r="N6" s="139"/>
    </row>
    <row r="7" spans="1:13" s="134" customFormat="1" ht="21.75" customHeight="1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35">
        <v>9</v>
      </c>
      <c r="J7" s="138">
        <v>10</v>
      </c>
      <c r="K7" s="138">
        <v>11</v>
      </c>
      <c r="L7" s="138">
        <v>12</v>
      </c>
      <c r="M7" s="138">
        <v>13</v>
      </c>
    </row>
    <row r="8" spans="1:13" ht="19.5" customHeight="1">
      <c r="A8" s="6">
        <v>750</v>
      </c>
      <c r="B8" s="6">
        <v>75079</v>
      </c>
      <c r="C8" s="6">
        <v>2020</v>
      </c>
      <c r="D8" s="85">
        <v>213343.42</v>
      </c>
      <c r="E8" s="85">
        <v>224174.94</v>
      </c>
      <c r="F8" s="85">
        <v>12639.96</v>
      </c>
      <c r="G8" s="85">
        <v>211534.98</v>
      </c>
      <c r="H8" s="85"/>
      <c r="I8" s="85"/>
      <c r="J8" s="177"/>
      <c r="K8" s="177"/>
      <c r="L8" s="177"/>
      <c r="M8" s="177"/>
    </row>
    <row r="9" spans="1:13" ht="19.5" customHeight="1">
      <c r="A9" s="6"/>
      <c r="B9" s="6"/>
      <c r="C9" s="6"/>
      <c r="D9" s="85"/>
      <c r="E9" s="85"/>
      <c r="F9" s="85"/>
      <c r="G9" s="85"/>
      <c r="H9" s="85"/>
      <c r="I9" s="85"/>
      <c r="J9" s="177"/>
      <c r="K9" s="177"/>
      <c r="L9" s="177"/>
      <c r="M9" s="177"/>
    </row>
    <row r="10" spans="1:13" ht="19.5" customHeight="1">
      <c r="A10" s="218"/>
      <c r="B10" s="218"/>
      <c r="C10" s="218"/>
      <c r="D10" s="86"/>
      <c r="E10" s="86"/>
      <c r="F10" s="86"/>
      <c r="G10" s="86"/>
      <c r="H10" s="86"/>
      <c r="I10" s="86"/>
      <c r="J10" s="177"/>
      <c r="K10" s="177"/>
      <c r="L10" s="177"/>
      <c r="M10" s="177"/>
    </row>
    <row r="11" spans="1:13" ht="19.5" customHeight="1">
      <c r="A11" s="6"/>
      <c r="B11" s="6"/>
      <c r="C11" s="228"/>
      <c r="D11" s="85"/>
      <c r="E11" s="85"/>
      <c r="F11" s="85"/>
      <c r="G11" s="85"/>
      <c r="H11" s="85"/>
      <c r="I11" s="85"/>
      <c r="J11" s="177"/>
      <c r="K11" s="177"/>
      <c r="L11" s="177"/>
      <c r="M11" s="177"/>
    </row>
    <row r="12" spans="1:13" ht="19.5" customHeight="1">
      <c r="A12" s="6"/>
      <c r="B12" s="6"/>
      <c r="C12" s="6"/>
      <c r="D12" s="85"/>
      <c r="E12" s="85"/>
      <c r="F12" s="85"/>
      <c r="G12" s="85"/>
      <c r="H12" s="85"/>
      <c r="I12" s="85"/>
      <c r="J12" s="177"/>
      <c r="K12" s="177"/>
      <c r="L12" s="177"/>
      <c r="M12" s="177"/>
    </row>
    <row r="13" spans="1:13" ht="19.5" customHeight="1">
      <c r="A13" s="6"/>
      <c r="B13" s="6"/>
      <c r="C13" s="6"/>
      <c r="D13" s="85"/>
      <c r="E13" s="85"/>
      <c r="F13" s="85"/>
      <c r="G13" s="85"/>
      <c r="H13" s="85"/>
      <c r="I13" s="85"/>
      <c r="J13" s="177"/>
      <c r="K13" s="177"/>
      <c r="L13" s="177"/>
      <c r="M13" s="177"/>
    </row>
    <row r="14" spans="1:13" ht="19.5" customHeight="1">
      <c r="A14" s="6"/>
      <c r="B14" s="6"/>
      <c r="C14" s="6"/>
      <c r="D14" s="85"/>
      <c r="E14" s="85"/>
      <c r="F14" s="85"/>
      <c r="G14" s="85"/>
      <c r="H14" s="85"/>
      <c r="I14" s="85"/>
      <c r="J14" s="177"/>
      <c r="K14" s="177"/>
      <c r="L14" s="177"/>
      <c r="M14" s="177"/>
    </row>
    <row r="15" spans="1:13" s="38" customFormat="1" ht="19.5" customHeight="1">
      <c r="A15" s="218"/>
      <c r="B15" s="218"/>
      <c r="C15" s="218"/>
      <c r="D15" s="86"/>
      <c r="E15" s="86"/>
      <c r="F15" s="86"/>
      <c r="G15" s="86"/>
      <c r="H15" s="86"/>
      <c r="I15" s="86"/>
      <c r="J15" s="196"/>
      <c r="K15" s="196"/>
      <c r="L15" s="196"/>
      <c r="M15" s="196"/>
    </row>
    <row r="16" spans="1:13" s="38" customFormat="1" ht="19.5" customHeight="1">
      <c r="A16" s="218"/>
      <c r="B16" s="218"/>
      <c r="C16" s="218"/>
      <c r="D16" s="86"/>
      <c r="E16" s="86"/>
      <c r="F16" s="86"/>
      <c r="G16" s="86"/>
      <c r="H16" s="86"/>
      <c r="I16" s="86"/>
      <c r="J16" s="196"/>
      <c r="K16" s="196"/>
      <c r="L16" s="196"/>
      <c r="M16" s="196"/>
    </row>
    <row r="17" spans="1:13" s="13" customFormat="1" ht="19.5" customHeight="1">
      <c r="A17" s="398" t="s">
        <v>969</v>
      </c>
      <c r="B17" s="398"/>
      <c r="C17" s="398"/>
      <c r="D17" s="78">
        <f>SUM(D8:D16)</f>
        <v>213343.42</v>
      </c>
      <c r="E17" s="78">
        <f>SUM(E8:E16)</f>
        <v>224174.94</v>
      </c>
      <c r="F17" s="78">
        <f>SUM(F8:F16)</f>
        <v>12639.96</v>
      </c>
      <c r="G17" s="78">
        <f>SUM(G8:G16)</f>
        <v>211534.98</v>
      </c>
      <c r="H17" s="78"/>
      <c r="I17" s="78"/>
      <c r="J17" s="87"/>
      <c r="K17" s="87"/>
      <c r="L17" s="87"/>
      <c r="M17" s="87"/>
    </row>
    <row r="18" spans="4:9" ht="12.75">
      <c r="D18" s="90"/>
      <c r="G18" s="179"/>
      <c r="I18" s="179"/>
    </row>
  </sheetData>
  <sheetProtection/>
  <mergeCells count="17">
    <mergeCell ref="A1:M1"/>
    <mergeCell ref="K5:K6"/>
    <mergeCell ref="L5:L6"/>
    <mergeCell ref="M5:M6"/>
    <mergeCell ref="A3:A6"/>
    <mergeCell ref="B3:B6"/>
    <mergeCell ref="C3:C6"/>
    <mergeCell ref="D3:D6"/>
    <mergeCell ref="A17:C17"/>
    <mergeCell ref="I5:I6"/>
    <mergeCell ref="E4:E6"/>
    <mergeCell ref="E3:M3"/>
    <mergeCell ref="F4:I4"/>
    <mergeCell ref="K4:M4"/>
    <mergeCell ref="F5:G5"/>
    <mergeCell ref="H5:H6"/>
    <mergeCell ref="J4:J6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 11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N24"/>
  <sheetViews>
    <sheetView defaultGridColor="0" zoomScalePageLayoutView="0" colorId="8" workbookViewId="0" topLeftCell="A1">
      <pane ySplit="5" topLeftCell="I13" activePane="bottomLeft" state="frozen"/>
      <selection pane="topLeft" activeCell="A1" sqref="A1"/>
      <selection pane="bottomLeft" activeCell="I4" sqref="I4:I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1.875" style="1" customWidth="1"/>
    <col min="5" max="5" width="11.375" style="1" customWidth="1"/>
    <col min="6" max="6" width="12.875" style="0" customWidth="1"/>
    <col min="7" max="7" width="11.00390625" style="0" customWidth="1"/>
    <col min="8" max="8" width="8.875" style="0" customWidth="1"/>
    <col min="9" max="9" width="12.25390625" style="0" customWidth="1"/>
    <col min="10" max="10" width="10.75390625" style="0" customWidth="1"/>
    <col min="11" max="11" width="11.375" style="0" customWidth="1"/>
    <col min="12" max="12" width="13.375" style="0" customWidth="1"/>
    <col min="13" max="13" width="13.625" style="0" customWidth="1"/>
  </cols>
  <sheetData>
    <row r="1" spans="1:13" ht="48.75" customHeight="1">
      <c r="A1" s="409" t="s">
        <v>31</v>
      </c>
      <c r="B1" s="409"/>
      <c r="C1" s="409"/>
      <c r="D1" s="409"/>
      <c r="E1" s="409"/>
      <c r="F1" s="409"/>
      <c r="G1" s="409"/>
      <c r="H1" s="409"/>
      <c r="I1" s="409"/>
      <c r="J1" s="410"/>
      <c r="K1" s="410"/>
      <c r="L1" s="410"/>
      <c r="M1" s="410"/>
    </row>
    <row r="2" spans="1:14" s="137" customFormat="1" ht="18" customHeight="1">
      <c r="A2" s="399" t="s">
        <v>890</v>
      </c>
      <c r="B2" s="399" t="s">
        <v>891</v>
      </c>
      <c r="C2" s="411" t="s">
        <v>892</v>
      </c>
      <c r="D2" s="399" t="s">
        <v>78</v>
      </c>
      <c r="E2" s="402" t="s">
        <v>936</v>
      </c>
      <c r="F2" s="403"/>
      <c r="G2" s="403"/>
      <c r="H2" s="403"/>
      <c r="I2" s="403"/>
      <c r="J2" s="403"/>
      <c r="K2" s="403"/>
      <c r="L2" s="403"/>
      <c r="M2" s="403"/>
      <c r="N2" s="139"/>
    </row>
    <row r="3" spans="1:14" s="137" customFormat="1" ht="18.75" customHeight="1">
      <c r="A3" s="401"/>
      <c r="B3" s="401"/>
      <c r="C3" s="412"/>
      <c r="D3" s="401"/>
      <c r="E3" s="399" t="s">
        <v>941</v>
      </c>
      <c r="F3" s="402" t="s">
        <v>936</v>
      </c>
      <c r="G3" s="402"/>
      <c r="H3" s="402"/>
      <c r="I3" s="402"/>
      <c r="J3" s="399" t="s">
        <v>942</v>
      </c>
      <c r="K3" s="404" t="s">
        <v>936</v>
      </c>
      <c r="L3" s="404"/>
      <c r="M3" s="404"/>
      <c r="N3" s="139"/>
    </row>
    <row r="4" spans="1:14" s="137" customFormat="1" ht="19.5" customHeight="1">
      <c r="A4" s="401"/>
      <c r="B4" s="401"/>
      <c r="C4" s="412"/>
      <c r="D4" s="401"/>
      <c r="E4" s="401"/>
      <c r="F4" s="405" t="s">
        <v>79</v>
      </c>
      <c r="G4" s="406"/>
      <c r="H4" s="399" t="s">
        <v>82</v>
      </c>
      <c r="I4" s="399" t="s">
        <v>817</v>
      </c>
      <c r="J4" s="407"/>
      <c r="K4" s="399" t="s">
        <v>84</v>
      </c>
      <c r="L4" s="399" t="s">
        <v>85</v>
      </c>
      <c r="M4" s="399" t="s">
        <v>86</v>
      </c>
      <c r="N4" s="139"/>
    </row>
    <row r="5" spans="1:14" s="137" customFormat="1" ht="60.75" customHeight="1">
      <c r="A5" s="400"/>
      <c r="B5" s="400"/>
      <c r="C5" s="413"/>
      <c r="D5" s="400"/>
      <c r="E5" s="400"/>
      <c r="F5" s="136" t="s">
        <v>80</v>
      </c>
      <c r="G5" s="136" t="s">
        <v>81</v>
      </c>
      <c r="H5" s="400"/>
      <c r="I5" s="400"/>
      <c r="J5" s="408"/>
      <c r="K5" s="408"/>
      <c r="L5" s="408"/>
      <c r="M5" s="408"/>
      <c r="N5" s="139"/>
    </row>
    <row r="6" spans="1:13" s="134" customFormat="1" ht="21.75" customHeight="1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35">
        <v>9</v>
      </c>
      <c r="J6" s="138">
        <v>10</v>
      </c>
      <c r="K6" s="138">
        <v>11</v>
      </c>
      <c r="L6" s="138">
        <v>12</v>
      </c>
      <c r="M6" s="138">
        <v>13</v>
      </c>
    </row>
    <row r="7" spans="1:13" s="38" customFormat="1" ht="21.75" customHeight="1">
      <c r="A7" s="219" t="s">
        <v>220</v>
      </c>
      <c r="B7" s="219" t="s">
        <v>581</v>
      </c>
      <c r="C7" s="220">
        <v>2010</v>
      </c>
      <c r="D7" s="221">
        <v>145875.12</v>
      </c>
      <c r="E7" s="221">
        <v>145875.12</v>
      </c>
      <c r="F7" s="221"/>
      <c r="G7" s="221">
        <v>145875.12</v>
      </c>
      <c r="H7" s="221"/>
      <c r="I7" s="221"/>
      <c r="J7" s="222"/>
      <c r="K7" s="222"/>
      <c r="L7" s="222"/>
      <c r="M7" s="222"/>
    </row>
    <row r="8" spans="1:13" ht="19.5" customHeight="1">
      <c r="A8" s="6">
        <v>750</v>
      </c>
      <c r="B8" s="6">
        <v>75011</v>
      </c>
      <c r="C8" s="6">
        <v>2010</v>
      </c>
      <c r="D8" s="85">
        <v>95040</v>
      </c>
      <c r="E8" s="85">
        <v>95040</v>
      </c>
      <c r="F8" s="85">
        <v>95040</v>
      </c>
      <c r="G8" s="85"/>
      <c r="H8" s="85"/>
      <c r="I8" s="85"/>
      <c r="J8" s="177"/>
      <c r="K8" s="177"/>
      <c r="L8" s="177"/>
      <c r="M8" s="177"/>
    </row>
    <row r="9" spans="1:13" ht="19.5" customHeight="1">
      <c r="A9" s="6">
        <v>751</v>
      </c>
      <c r="B9" s="6">
        <v>75101</v>
      </c>
      <c r="C9" s="6">
        <v>2010</v>
      </c>
      <c r="D9" s="85">
        <v>2477</v>
      </c>
      <c r="E9" s="85">
        <v>2477</v>
      </c>
      <c r="F9" s="85"/>
      <c r="G9" s="85">
        <v>2477</v>
      </c>
      <c r="H9" s="85"/>
      <c r="I9" s="85"/>
      <c r="J9" s="177"/>
      <c r="K9" s="177"/>
      <c r="L9" s="177"/>
      <c r="M9" s="177"/>
    </row>
    <row r="10" spans="1:13" ht="19.5" customHeight="1">
      <c r="A10" s="6">
        <v>751</v>
      </c>
      <c r="B10" s="6">
        <v>75109</v>
      </c>
      <c r="C10" s="6">
        <v>2010</v>
      </c>
      <c r="D10" s="85">
        <v>51516</v>
      </c>
      <c r="E10" s="85">
        <v>51516</v>
      </c>
      <c r="F10" s="85">
        <v>13768.56</v>
      </c>
      <c r="G10" s="85">
        <v>7907.44</v>
      </c>
      <c r="H10" s="85"/>
      <c r="I10" s="85">
        <v>29840</v>
      </c>
      <c r="J10" s="177"/>
      <c r="K10" s="177"/>
      <c r="L10" s="177"/>
      <c r="M10" s="177"/>
    </row>
    <row r="11" spans="1:13" ht="19.5" customHeight="1">
      <c r="A11" s="6">
        <v>751</v>
      </c>
      <c r="B11" s="6">
        <v>75113</v>
      </c>
      <c r="C11" s="6">
        <v>2010</v>
      </c>
      <c r="D11" s="85">
        <v>28889</v>
      </c>
      <c r="E11" s="85">
        <v>28889</v>
      </c>
      <c r="F11" s="85">
        <v>11440.28</v>
      </c>
      <c r="G11" s="85">
        <v>2388.72</v>
      </c>
      <c r="H11" s="85"/>
      <c r="I11" s="85">
        <v>15060</v>
      </c>
      <c r="J11" s="177"/>
      <c r="K11" s="177"/>
      <c r="L11" s="177"/>
      <c r="M11" s="177"/>
    </row>
    <row r="12" spans="1:13" ht="19.5" customHeight="1">
      <c r="A12" s="6">
        <v>801</v>
      </c>
      <c r="B12" s="6">
        <v>80101</v>
      </c>
      <c r="C12" s="6">
        <v>2010</v>
      </c>
      <c r="D12" s="85">
        <v>20176.88</v>
      </c>
      <c r="E12" s="85">
        <v>20176.88</v>
      </c>
      <c r="F12" s="85"/>
      <c r="G12" s="85">
        <v>16098.38</v>
      </c>
      <c r="H12" s="85">
        <v>4078.5</v>
      </c>
      <c r="I12" s="85"/>
      <c r="J12" s="177"/>
      <c r="K12" s="177"/>
      <c r="L12" s="177"/>
      <c r="M12" s="177"/>
    </row>
    <row r="13" spans="1:13" ht="19.5" customHeight="1">
      <c r="A13" s="6">
        <v>851</v>
      </c>
      <c r="B13" s="6">
        <v>85195</v>
      </c>
      <c r="C13" s="6">
        <v>2010</v>
      </c>
      <c r="D13" s="85">
        <v>105</v>
      </c>
      <c r="E13" s="85">
        <v>105</v>
      </c>
      <c r="F13" s="85"/>
      <c r="G13" s="85">
        <v>105</v>
      </c>
      <c r="H13" s="85"/>
      <c r="I13" s="85"/>
      <c r="J13" s="177"/>
      <c r="K13" s="177"/>
      <c r="L13" s="177"/>
      <c r="M13" s="177"/>
    </row>
    <row r="14" spans="1:13" ht="19.5" customHeight="1">
      <c r="A14" s="218">
        <v>852</v>
      </c>
      <c r="B14" s="218">
        <v>85203</v>
      </c>
      <c r="C14" s="218">
        <v>2010</v>
      </c>
      <c r="D14" s="86">
        <v>336972</v>
      </c>
      <c r="E14" s="86">
        <v>336972</v>
      </c>
      <c r="F14" s="86">
        <v>236822</v>
      </c>
      <c r="G14" s="86">
        <v>100150</v>
      </c>
      <c r="H14" s="86"/>
      <c r="I14" s="86"/>
      <c r="J14" s="177"/>
      <c r="K14" s="177"/>
      <c r="L14" s="177"/>
      <c r="M14" s="177"/>
    </row>
    <row r="15" spans="1:13" ht="19.5" customHeight="1">
      <c r="A15" s="6">
        <v>852</v>
      </c>
      <c r="B15" s="6">
        <v>85212</v>
      </c>
      <c r="C15" s="228">
        <v>2010</v>
      </c>
      <c r="D15" s="85">
        <v>3877542.69</v>
      </c>
      <c r="E15" s="85">
        <v>3877542.69</v>
      </c>
      <c r="F15" s="85">
        <v>191523.61</v>
      </c>
      <c r="G15" s="85">
        <v>44378.28</v>
      </c>
      <c r="H15" s="85"/>
      <c r="I15" s="85">
        <v>3641640.8</v>
      </c>
      <c r="J15" s="177"/>
      <c r="K15" s="177"/>
      <c r="L15" s="177"/>
      <c r="M15" s="177"/>
    </row>
    <row r="16" spans="1:13" ht="19.5" customHeight="1">
      <c r="A16" s="6">
        <v>852</v>
      </c>
      <c r="B16" s="6">
        <v>85213</v>
      </c>
      <c r="C16" s="6">
        <v>2010</v>
      </c>
      <c r="D16" s="85">
        <v>6969.85</v>
      </c>
      <c r="E16" s="85">
        <v>6969.85</v>
      </c>
      <c r="F16" s="85"/>
      <c r="G16" s="85">
        <v>6969.85</v>
      </c>
      <c r="H16" s="85"/>
      <c r="I16" s="85"/>
      <c r="J16" s="177"/>
      <c r="K16" s="177"/>
      <c r="L16" s="177"/>
      <c r="M16" s="177"/>
    </row>
    <row r="17" spans="1:13" ht="19.5" customHeight="1">
      <c r="A17" s="6">
        <v>852</v>
      </c>
      <c r="B17" s="6">
        <v>85215</v>
      </c>
      <c r="C17" s="6">
        <v>2010</v>
      </c>
      <c r="D17" s="85">
        <v>463.31</v>
      </c>
      <c r="E17" s="85">
        <v>463.31</v>
      </c>
      <c r="F17" s="85"/>
      <c r="G17" s="85">
        <v>9.08</v>
      </c>
      <c r="H17" s="85"/>
      <c r="I17" s="85">
        <v>454.23</v>
      </c>
      <c r="J17" s="177"/>
      <c r="K17" s="177"/>
      <c r="L17" s="177"/>
      <c r="M17" s="177"/>
    </row>
    <row r="18" spans="1:13" ht="19.5" customHeight="1">
      <c r="A18" s="6">
        <v>852</v>
      </c>
      <c r="B18" s="6">
        <v>85219</v>
      </c>
      <c r="C18" s="6">
        <v>2010</v>
      </c>
      <c r="D18" s="85">
        <v>1061</v>
      </c>
      <c r="E18" s="85">
        <v>1061</v>
      </c>
      <c r="F18" s="85"/>
      <c r="G18" s="85">
        <v>11</v>
      </c>
      <c r="H18" s="85"/>
      <c r="I18" s="85">
        <v>1050</v>
      </c>
      <c r="J18" s="177"/>
      <c r="K18" s="177"/>
      <c r="L18" s="177"/>
      <c r="M18" s="177"/>
    </row>
    <row r="19" spans="1:13" ht="19.5" customHeight="1">
      <c r="A19" s="6">
        <v>852</v>
      </c>
      <c r="B19" s="6">
        <v>85228</v>
      </c>
      <c r="C19" s="6">
        <v>2010</v>
      </c>
      <c r="D19" s="85">
        <v>100582.55</v>
      </c>
      <c r="E19" s="85">
        <v>100582.55</v>
      </c>
      <c r="F19" s="85">
        <v>100582.55</v>
      </c>
      <c r="G19" s="85"/>
      <c r="H19" s="85"/>
      <c r="I19" s="85"/>
      <c r="J19" s="177"/>
      <c r="K19" s="177"/>
      <c r="L19" s="177"/>
      <c r="M19" s="177"/>
    </row>
    <row r="20" spans="1:13" ht="19.5" customHeight="1">
      <c r="A20" s="6">
        <v>852</v>
      </c>
      <c r="B20" s="6">
        <v>85278</v>
      </c>
      <c r="C20" s="6">
        <v>2010</v>
      </c>
      <c r="D20" s="85">
        <v>12000</v>
      </c>
      <c r="E20" s="85">
        <v>12000</v>
      </c>
      <c r="F20" s="85"/>
      <c r="G20" s="85"/>
      <c r="H20" s="85"/>
      <c r="I20" s="85">
        <v>12000</v>
      </c>
      <c r="J20" s="177"/>
      <c r="K20" s="177"/>
      <c r="L20" s="177"/>
      <c r="M20" s="177"/>
    </row>
    <row r="21" spans="1:13" s="38" customFormat="1" ht="19.5" customHeight="1">
      <c r="A21" s="218">
        <v>852</v>
      </c>
      <c r="B21" s="218">
        <v>85295</v>
      </c>
      <c r="C21" s="218">
        <v>2010</v>
      </c>
      <c r="D21" s="86">
        <v>99489.37</v>
      </c>
      <c r="E21" s="86">
        <v>99489.37</v>
      </c>
      <c r="F21" s="86">
        <v>933.41</v>
      </c>
      <c r="G21" s="86">
        <v>2555.96</v>
      </c>
      <c r="H21" s="86"/>
      <c r="I21" s="86">
        <v>96000</v>
      </c>
      <c r="J21" s="196"/>
      <c r="K21" s="196"/>
      <c r="L21" s="196"/>
      <c r="M21" s="196"/>
    </row>
    <row r="22" spans="1:13" s="38" customFormat="1" ht="19.5" customHeight="1">
      <c r="A22" s="218"/>
      <c r="B22" s="218"/>
      <c r="C22" s="218"/>
      <c r="D22" s="86"/>
      <c r="E22" s="86"/>
      <c r="F22" s="86"/>
      <c r="G22" s="86"/>
      <c r="H22" s="86"/>
      <c r="I22" s="86"/>
      <c r="J22" s="196"/>
      <c r="K22" s="196"/>
      <c r="L22" s="196"/>
      <c r="M22" s="196"/>
    </row>
    <row r="23" spans="1:13" s="13" customFormat="1" ht="19.5" customHeight="1">
      <c r="A23" s="398" t="s">
        <v>969</v>
      </c>
      <c r="B23" s="398"/>
      <c r="C23" s="398"/>
      <c r="D23" s="78">
        <f aca="true" t="shared" si="0" ref="D23:I23">SUM(D7:D22)</f>
        <v>4779159.769999999</v>
      </c>
      <c r="E23" s="78">
        <f t="shared" si="0"/>
        <v>4779159.769999999</v>
      </c>
      <c r="F23" s="78">
        <f t="shared" si="0"/>
        <v>650110.41</v>
      </c>
      <c r="G23" s="78">
        <f t="shared" si="0"/>
        <v>328925.8300000001</v>
      </c>
      <c r="H23" s="78">
        <f t="shared" si="0"/>
        <v>4078.5</v>
      </c>
      <c r="I23" s="78">
        <f t="shared" si="0"/>
        <v>3796045.03</v>
      </c>
      <c r="J23" s="87"/>
      <c r="K23" s="87"/>
      <c r="L23" s="87"/>
      <c r="M23" s="87"/>
    </row>
    <row r="24" spans="4:9" ht="12.75">
      <c r="D24" s="90"/>
      <c r="G24" s="179"/>
      <c r="I24" s="179"/>
    </row>
  </sheetData>
  <sheetProtection/>
  <mergeCells count="17">
    <mergeCell ref="A23:C23"/>
    <mergeCell ref="I4:I5"/>
    <mergeCell ref="E3:E5"/>
    <mergeCell ref="E2:M2"/>
    <mergeCell ref="F3:I3"/>
    <mergeCell ref="K3:M3"/>
    <mergeCell ref="F4:G4"/>
    <mergeCell ref="H4:H5"/>
    <mergeCell ref="J3:J5"/>
    <mergeCell ref="A1:M1"/>
    <mergeCell ref="K4:K5"/>
    <mergeCell ref="L4:L5"/>
    <mergeCell ref="M4:M5"/>
    <mergeCell ref="A2:A5"/>
    <mergeCell ref="B2:B5"/>
    <mergeCell ref="C2:C5"/>
    <mergeCell ref="D2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 nr    7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1"/>
  <sheetViews>
    <sheetView zoomScalePageLayoutView="0" workbookViewId="0" topLeftCell="A6">
      <selection activeCell="A12" sqref="A12:C1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1.625" style="1" customWidth="1"/>
    <col min="5" max="5" width="4.875" style="20" customWidth="1"/>
    <col min="6" max="6" width="12.875" style="1" customWidth="1"/>
    <col min="7" max="7" width="14.375" style="1" customWidth="1"/>
    <col min="8" max="8" width="13.125" style="1" customWidth="1"/>
    <col min="9" max="9" width="8.875" style="0" customWidth="1"/>
    <col min="10" max="10" width="10.375" style="0" customWidth="1"/>
    <col min="11" max="11" width="12.25390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468" t="s">
        <v>32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16"/>
    </row>
    <row r="2" ht="12.75">
      <c r="M2" s="12"/>
    </row>
    <row r="3" spans="1:82" ht="20.25" customHeight="1">
      <c r="A3" s="469" t="s">
        <v>973</v>
      </c>
      <c r="B3" s="378" t="s">
        <v>890</v>
      </c>
      <c r="C3" s="472" t="s">
        <v>891</v>
      </c>
      <c r="D3" s="443" t="s">
        <v>974</v>
      </c>
      <c r="E3" s="473" t="s">
        <v>892</v>
      </c>
      <c r="F3" s="443" t="s">
        <v>966</v>
      </c>
      <c r="G3" s="443" t="s">
        <v>960</v>
      </c>
      <c r="H3" s="443"/>
      <c r="I3" s="443"/>
      <c r="J3" s="443"/>
      <c r="K3" s="443"/>
      <c r="L3" s="443"/>
      <c r="M3" s="443"/>
      <c r="CA3" s="1"/>
      <c r="CB3" s="1"/>
      <c r="CC3" s="1"/>
      <c r="CD3" s="1"/>
    </row>
    <row r="4" spans="1:82" ht="18" customHeight="1">
      <c r="A4" s="470"/>
      <c r="B4" s="378"/>
      <c r="C4" s="407"/>
      <c r="D4" s="378"/>
      <c r="E4" s="474"/>
      <c r="F4" s="443"/>
      <c r="G4" s="443" t="s">
        <v>962</v>
      </c>
      <c r="H4" s="443" t="s">
        <v>936</v>
      </c>
      <c r="I4" s="443"/>
      <c r="J4" s="443"/>
      <c r="K4" s="443"/>
      <c r="L4" s="443"/>
      <c r="M4" s="443" t="s">
        <v>965</v>
      </c>
      <c r="CA4" s="1"/>
      <c r="CB4" s="1"/>
      <c r="CC4" s="1"/>
      <c r="CD4" s="1"/>
    </row>
    <row r="5" spans="1:82" ht="69" customHeight="1">
      <c r="A5" s="471"/>
      <c r="B5" s="378"/>
      <c r="C5" s="408"/>
      <c r="D5" s="378"/>
      <c r="E5" s="474"/>
      <c r="F5" s="443"/>
      <c r="G5" s="443"/>
      <c r="H5" s="136" t="s">
        <v>913</v>
      </c>
      <c r="I5" s="136" t="s">
        <v>961</v>
      </c>
      <c r="J5" s="136" t="s">
        <v>33</v>
      </c>
      <c r="K5" s="136" t="s">
        <v>842</v>
      </c>
      <c r="L5" s="136" t="s">
        <v>914</v>
      </c>
      <c r="M5" s="443"/>
      <c r="CA5" s="1"/>
      <c r="CB5" s="1"/>
      <c r="CC5" s="1"/>
      <c r="CD5" s="1"/>
    </row>
    <row r="6" spans="1:82" ht="8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CA6" s="1"/>
      <c r="CB6" s="1"/>
      <c r="CC6" s="1"/>
      <c r="CD6" s="1"/>
    </row>
    <row r="7" spans="1:78" s="161" customFormat="1" ht="41.25" customHeight="1">
      <c r="A7" s="465" t="s">
        <v>975</v>
      </c>
      <c r="B7" s="466"/>
      <c r="C7" s="467"/>
      <c r="D7" s="194"/>
      <c r="E7" s="195"/>
      <c r="F7" s="194"/>
      <c r="G7" s="194"/>
      <c r="H7" s="194"/>
      <c r="I7" s="194"/>
      <c r="J7" s="194"/>
      <c r="K7" s="194"/>
      <c r="L7" s="194"/>
      <c r="M7" s="194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</row>
    <row r="8" spans="1:82" ht="20.25" customHeight="1">
      <c r="A8" s="224"/>
      <c r="B8" s="225"/>
      <c r="C8" s="225"/>
      <c r="D8" s="226"/>
      <c r="E8" s="227"/>
      <c r="F8" s="226"/>
      <c r="G8" s="226"/>
      <c r="H8" s="226"/>
      <c r="I8" s="226"/>
      <c r="J8" s="226"/>
      <c r="K8" s="226"/>
      <c r="L8" s="226"/>
      <c r="M8" s="226"/>
      <c r="CA8" s="1"/>
      <c r="CB8" s="1"/>
      <c r="CC8" s="1"/>
      <c r="CD8" s="1"/>
    </row>
    <row r="9" spans="1:78" s="44" customFormat="1" ht="39.75" customHeight="1">
      <c r="A9" s="435" t="s">
        <v>976</v>
      </c>
      <c r="B9" s="435"/>
      <c r="C9" s="435"/>
      <c r="D9" s="78"/>
      <c r="E9" s="78"/>
      <c r="F9" s="78">
        <f>F10</f>
        <v>0</v>
      </c>
      <c r="G9" s="78"/>
      <c r="H9" s="78"/>
      <c r="I9" s="78"/>
      <c r="J9" s="78"/>
      <c r="K9" s="78"/>
      <c r="L9" s="78"/>
      <c r="M9" s="78">
        <f>M10</f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82" ht="16.5" customHeight="1">
      <c r="A10" s="27"/>
      <c r="B10" s="6"/>
      <c r="C10" s="6"/>
      <c r="D10" s="96"/>
      <c r="E10" s="98"/>
      <c r="F10" s="85"/>
      <c r="G10" s="85"/>
      <c r="H10" s="96"/>
      <c r="I10" s="96"/>
      <c r="J10" s="96"/>
      <c r="K10" s="96"/>
      <c r="L10" s="85"/>
      <c r="M10" s="78"/>
      <c r="CA10" s="1"/>
      <c r="CB10" s="1"/>
      <c r="CC10" s="1"/>
      <c r="CD10" s="1"/>
    </row>
    <row r="11" spans="1:82" ht="19.5" customHeight="1">
      <c r="A11" s="6"/>
      <c r="B11" s="6"/>
      <c r="C11" s="6"/>
      <c r="D11" s="96"/>
      <c r="E11" s="98"/>
      <c r="F11" s="96"/>
      <c r="G11" s="96"/>
      <c r="H11" s="96"/>
      <c r="I11" s="96"/>
      <c r="J11" s="96"/>
      <c r="K11" s="96"/>
      <c r="L11" s="96"/>
      <c r="M11" s="85"/>
      <c r="CA11" s="1"/>
      <c r="CB11" s="1"/>
      <c r="CC11" s="1"/>
      <c r="CD11" s="1"/>
    </row>
    <row r="12" spans="1:78" s="161" customFormat="1" ht="42" customHeight="1">
      <c r="A12" s="435" t="s">
        <v>977</v>
      </c>
      <c r="B12" s="435"/>
      <c r="C12" s="435"/>
      <c r="D12" s="78">
        <f>D15+D17+D18</f>
        <v>28531.5</v>
      </c>
      <c r="E12" s="265"/>
      <c r="F12" s="78">
        <f>F13+F14+F16+F17+F19</f>
        <v>854361.79</v>
      </c>
      <c r="G12" s="78">
        <f>G13+G14+G16+G17+G19</f>
        <v>133055.89</v>
      </c>
      <c r="H12" s="45">
        <f>H17</f>
        <v>8000</v>
      </c>
      <c r="I12" s="45">
        <f>I13</f>
        <v>74500</v>
      </c>
      <c r="J12" s="45"/>
      <c r="K12" s="45"/>
      <c r="L12" s="78">
        <f>L13+L14+L15+L16+L17+L18+L19</f>
        <v>50555.89</v>
      </c>
      <c r="M12" s="78">
        <f>M14+M16</f>
        <v>722305.9</v>
      </c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</row>
    <row r="13" spans="1:78" s="161" customFormat="1" ht="25.5" customHeight="1">
      <c r="A13" s="27" t="s">
        <v>191</v>
      </c>
      <c r="B13" s="6">
        <v>600</v>
      </c>
      <c r="C13" s="6">
        <v>60014</v>
      </c>
      <c r="D13" s="78"/>
      <c r="E13" s="268">
        <v>2710</v>
      </c>
      <c r="F13" s="86">
        <v>74500</v>
      </c>
      <c r="G13" s="86">
        <v>74500</v>
      </c>
      <c r="H13" s="237"/>
      <c r="I13" s="237">
        <v>74500</v>
      </c>
      <c r="J13" s="237"/>
      <c r="K13" s="237"/>
      <c r="L13" s="86"/>
      <c r="M13" s="86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</row>
    <row r="14" spans="1:82" ht="19.5" customHeight="1">
      <c r="A14" s="27" t="s">
        <v>191</v>
      </c>
      <c r="B14" s="6">
        <v>600</v>
      </c>
      <c r="C14" s="6">
        <v>60014</v>
      </c>
      <c r="D14" s="85"/>
      <c r="E14" s="98">
        <v>6300</v>
      </c>
      <c r="F14" s="85">
        <v>519143</v>
      </c>
      <c r="G14" s="85"/>
      <c r="H14" s="96"/>
      <c r="I14" s="96"/>
      <c r="J14" s="96"/>
      <c r="K14" s="96"/>
      <c r="L14" s="85"/>
      <c r="M14" s="78">
        <v>519143</v>
      </c>
      <c r="CA14" s="1"/>
      <c r="CB14" s="1"/>
      <c r="CC14" s="1"/>
      <c r="CD14" s="1"/>
    </row>
    <row r="15" spans="1:82" ht="21" customHeight="1">
      <c r="A15" s="27" t="s">
        <v>155</v>
      </c>
      <c r="B15" s="6">
        <v>600</v>
      </c>
      <c r="C15" s="6">
        <v>60017</v>
      </c>
      <c r="D15" s="85">
        <v>10000</v>
      </c>
      <c r="E15" s="98">
        <v>6630</v>
      </c>
      <c r="F15" s="85"/>
      <c r="G15" s="85"/>
      <c r="H15" s="96"/>
      <c r="I15" s="96"/>
      <c r="J15" s="96"/>
      <c r="K15" s="96"/>
      <c r="L15" s="85"/>
      <c r="M15" s="78"/>
      <c r="CA15" s="1"/>
      <c r="CB15" s="1"/>
      <c r="CC15" s="1"/>
      <c r="CD15" s="1"/>
    </row>
    <row r="16" spans="1:82" ht="21" customHeight="1">
      <c r="A16" s="27"/>
      <c r="B16" s="6"/>
      <c r="C16" s="6"/>
      <c r="D16" s="85"/>
      <c r="E16" s="98">
        <v>6050</v>
      </c>
      <c r="F16" s="85">
        <v>203162.9</v>
      </c>
      <c r="G16" s="85"/>
      <c r="H16" s="96"/>
      <c r="I16" s="96"/>
      <c r="J16" s="96"/>
      <c r="K16" s="96"/>
      <c r="L16" s="85"/>
      <c r="M16" s="78">
        <v>203162.9</v>
      </c>
      <c r="CA16" s="1"/>
      <c r="CB16" s="1"/>
      <c r="CC16" s="1"/>
      <c r="CD16" s="1"/>
    </row>
    <row r="17" spans="1:82" ht="35.25" customHeight="1">
      <c r="A17" s="77" t="s">
        <v>620</v>
      </c>
      <c r="B17" s="6">
        <v>750</v>
      </c>
      <c r="C17" s="6">
        <v>75095</v>
      </c>
      <c r="D17" s="85">
        <v>16531.5</v>
      </c>
      <c r="E17" s="98">
        <v>2710</v>
      </c>
      <c r="F17" s="85">
        <v>55555.89</v>
      </c>
      <c r="G17" s="85">
        <v>56555.89</v>
      </c>
      <c r="H17" s="96">
        <v>8000</v>
      </c>
      <c r="I17" s="96"/>
      <c r="J17" s="96"/>
      <c r="K17" s="96"/>
      <c r="L17" s="85">
        <v>48555.89</v>
      </c>
      <c r="M17" s="78"/>
      <c r="CA17" s="1"/>
      <c r="CB17" s="1"/>
      <c r="CC17" s="1"/>
      <c r="CD17" s="1"/>
    </row>
    <row r="18" spans="1:82" ht="23.25" customHeight="1">
      <c r="A18" s="27" t="s">
        <v>568</v>
      </c>
      <c r="B18" s="6">
        <v>900</v>
      </c>
      <c r="C18" s="6">
        <v>90019</v>
      </c>
      <c r="D18" s="85">
        <v>2000</v>
      </c>
      <c r="E18" s="98">
        <v>2710</v>
      </c>
      <c r="F18" s="85"/>
      <c r="G18" s="85"/>
      <c r="H18" s="96"/>
      <c r="I18" s="96"/>
      <c r="J18" s="96"/>
      <c r="K18" s="96"/>
      <c r="L18" s="85"/>
      <c r="M18" s="78"/>
      <c r="CA18" s="1"/>
      <c r="CB18" s="1"/>
      <c r="CC18" s="1"/>
      <c r="CD18" s="1"/>
    </row>
    <row r="19" spans="1:82" ht="22.5" customHeight="1">
      <c r="A19" s="27"/>
      <c r="B19" s="6"/>
      <c r="C19" s="6"/>
      <c r="D19" s="85"/>
      <c r="E19" s="98">
        <v>4210</v>
      </c>
      <c r="F19" s="85">
        <v>2000</v>
      </c>
      <c r="G19" s="85">
        <v>2000</v>
      </c>
      <c r="H19" s="96"/>
      <c r="I19" s="96"/>
      <c r="J19" s="96"/>
      <c r="K19" s="96"/>
      <c r="L19" s="85">
        <v>2000</v>
      </c>
      <c r="M19" s="78"/>
      <c r="CA19" s="1"/>
      <c r="CB19" s="1"/>
      <c r="CC19" s="1"/>
      <c r="CD19" s="1"/>
    </row>
    <row r="20" spans="1:82" ht="24.75" customHeight="1">
      <c r="A20" s="464" t="s">
        <v>969</v>
      </c>
      <c r="B20" s="464"/>
      <c r="C20" s="464"/>
      <c r="D20" s="147">
        <f>D7+D9+D12</f>
        <v>28531.5</v>
      </c>
      <c r="E20" s="21"/>
      <c r="F20" s="147">
        <f>F9+F12</f>
        <v>854361.79</v>
      </c>
      <c r="G20" s="147">
        <f>G12</f>
        <v>133055.89</v>
      </c>
      <c r="H20" s="66">
        <f>H12</f>
        <v>8000</v>
      </c>
      <c r="I20" s="66">
        <f>I12</f>
        <v>74500</v>
      </c>
      <c r="J20" s="66"/>
      <c r="K20" s="66"/>
      <c r="L20" s="147">
        <f>L12</f>
        <v>50555.89</v>
      </c>
      <c r="M20" s="78">
        <f>F20-G20</f>
        <v>721305.9</v>
      </c>
      <c r="CA20" s="1"/>
      <c r="CB20" s="1"/>
      <c r="CC20" s="1"/>
      <c r="CD20" s="1"/>
    </row>
    <row r="21" ht="12.75">
      <c r="G21" s="84"/>
    </row>
  </sheetData>
  <sheetProtection/>
  <mergeCells count="15">
    <mergeCell ref="A1:L1"/>
    <mergeCell ref="G4:G5"/>
    <mergeCell ref="H4:L4"/>
    <mergeCell ref="A3:A5"/>
    <mergeCell ref="B3:B5"/>
    <mergeCell ref="G3:M3"/>
    <mergeCell ref="M4:M5"/>
    <mergeCell ref="C3:C5"/>
    <mergeCell ref="D3:D5"/>
    <mergeCell ref="E3:E5"/>
    <mergeCell ref="F3:F5"/>
    <mergeCell ref="A20:C20"/>
    <mergeCell ref="A7:C7"/>
    <mergeCell ref="A9:C9"/>
    <mergeCell ref="A12:C12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90" r:id="rId1"/>
  <headerFooter alignWithMargins="0">
    <oddHeader xml:space="preserve">&amp;RZałącznik nr  8
 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37">
      <selection activeCell="G52" sqref="G52"/>
    </sheetView>
  </sheetViews>
  <sheetFormatPr defaultColWidth="9.00390625" defaultRowHeight="12.75"/>
  <cols>
    <col min="1" max="1" width="4.00390625" style="1" customWidth="1"/>
    <col min="2" max="2" width="6.75390625" style="1" customWidth="1"/>
    <col min="3" max="3" width="7.375" style="1" customWidth="1"/>
    <col min="4" max="4" width="5.875" style="1" customWidth="1"/>
    <col min="5" max="5" width="33.25390625" style="1" customWidth="1"/>
    <col min="6" max="6" width="13.625" style="1" customWidth="1"/>
    <col min="7" max="7" width="12.875" style="1" customWidth="1"/>
    <col min="8" max="8" width="10.875" style="1" customWidth="1"/>
    <col min="9" max="16384" width="9.125" style="1" customWidth="1"/>
  </cols>
  <sheetData>
    <row r="2" spans="1:8" ht="19.5" customHeight="1">
      <c r="A2" s="442" t="s">
        <v>799</v>
      </c>
      <c r="B2" s="442"/>
      <c r="C2" s="442"/>
      <c r="D2" s="442"/>
      <c r="E2" s="442"/>
      <c r="F2" s="478"/>
      <c r="G2" s="478"/>
      <c r="H2" s="478"/>
    </row>
    <row r="3" spans="1:8" ht="19.5" customHeight="1">
      <c r="A3" s="351"/>
      <c r="B3" s="351"/>
      <c r="C3" s="351"/>
      <c r="D3" s="351"/>
      <c r="E3" s="351"/>
      <c r="H3" s="1" t="s">
        <v>802</v>
      </c>
    </row>
    <row r="4" spans="1:8" ht="19.5" customHeight="1">
      <c r="A4" s="15" t="s">
        <v>947</v>
      </c>
      <c r="B4" s="15" t="s">
        <v>890</v>
      </c>
      <c r="C4" s="15" t="s">
        <v>891</v>
      </c>
      <c r="D4" s="202" t="s">
        <v>892</v>
      </c>
      <c r="E4" s="15" t="s">
        <v>694</v>
      </c>
      <c r="F4" s="15" t="s">
        <v>994</v>
      </c>
      <c r="G4" s="365" t="s">
        <v>927</v>
      </c>
      <c r="H4" s="365" t="s">
        <v>50</v>
      </c>
    </row>
    <row r="5" spans="1:8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163">
        <v>6</v>
      </c>
      <c r="G5" s="357">
        <v>7</v>
      </c>
      <c r="H5" s="357">
        <v>8</v>
      </c>
    </row>
    <row r="6" spans="1:8" s="65" customFormat="1" ht="17.25" customHeight="1">
      <c r="A6" s="475" t="s">
        <v>87</v>
      </c>
      <c r="B6" s="475"/>
      <c r="C6" s="475"/>
      <c r="D6" s="475"/>
      <c r="E6" s="476"/>
      <c r="F6" s="97"/>
      <c r="G6" s="83"/>
      <c r="H6" s="362"/>
    </row>
    <row r="7" spans="1:8" s="65" customFormat="1" ht="17.25" customHeight="1">
      <c r="A7" s="249">
        <v>1</v>
      </c>
      <c r="B7" s="248">
        <v>921</v>
      </c>
      <c r="C7" s="248">
        <v>92109</v>
      </c>
      <c r="D7" s="248">
        <v>2480</v>
      </c>
      <c r="E7" s="6" t="s">
        <v>192</v>
      </c>
      <c r="F7" s="86">
        <v>390600</v>
      </c>
      <c r="G7" s="86">
        <v>390600</v>
      </c>
      <c r="H7" s="341">
        <f>G7/F7</f>
        <v>1</v>
      </c>
    </row>
    <row r="8" spans="1:8" s="140" customFormat="1" ht="17.25" customHeight="1">
      <c r="A8" s="109">
        <v>2</v>
      </c>
      <c r="B8" s="25">
        <v>921</v>
      </c>
      <c r="C8" s="25">
        <v>92116</v>
      </c>
      <c r="D8" s="248">
        <v>2480</v>
      </c>
      <c r="E8" s="25" t="s">
        <v>785</v>
      </c>
      <c r="F8" s="146">
        <v>200000</v>
      </c>
      <c r="G8" s="86">
        <v>200000</v>
      </c>
      <c r="H8" s="341">
        <f>G8/F8</f>
        <v>1</v>
      </c>
    </row>
    <row r="9" spans="1:8" s="143" customFormat="1" ht="20.25" customHeight="1">
      <c r="A9" s="141"/>
      <c r="B9" s="141"/>
      <c r="C9" s="141"/>
      <c r="D9" s="142" t="s">
        <v>88</v>
      </c>
      <c r="E9" s="145"/>
      <c r="F9" s="145">
        <f>SUM(F7:F8)</f>
        <v>590600</v>
      </c>
      <c r="G9" s="361">
        <f>SUM(G7:G8)</f>
        <v>590600</v>
      </c>
      <c r="H9" s="336">
        <f>G9/F9</f>
        <v>1</v>
      </c>
    </row>
    <row r="10" spans="1:8" s="143" customFormat="1" ht="20.25" customHeight="1">
      <c r="A10" s="475" t="s">
        <v>156</v>
      </c>
      <c r="B10" s="477"/>
      <c r="C10" s="477"/>
      <c r="D10" s="477"/>
      <c r="E10" s="476"/>
      <c r="F10" s="200"/>
      <c r="G10" s="361"/>
      <c r="H10" s="363"/>
    </row>
    <row r="11" spans="1:8" ht="30" customHeight="1">
      <c r="A11" s="25">
        <v>1</v>
      </c>
      <c r="B11" s="25">
        <v>754</v>
      </c>
      <c r="C11" s="25">
        <v>75412</v>
      </c>
      <c r="D11" s="25">
        <v>2580</v>
      </c>
      <c r="E11" s="176" t="s">
        <v>857</v>
      </c>
      <c r="F11" s="146">
        <v>16505</v>
      </c>
      <c r="G11" s="85">
        <v>16505</v>
      </c>
      <c r="H11" s="364">
        <f>G11/F11</f>
        <v>1</v>
      </c>
    </row>
    <row r="12" spans="1:8" ht="30" customHeight="1">
      <c r="A12" s="25">
        <v>2</v>
      </c>
      <c r="B12" s="25">
        <v>754</v>
      </c>
      <c r="C12" s="25">
        <v>75412</v>
      </c>
      <c r="D12" s="25">
        <v>2580</v>
      </c>
      <c r="E12" s="176" t="s">
        <v>859</v>
      </c>
      <c r="F12" s="146">
        <v>22230</v>
      </c>
      <c r="G12" s="85">
        <v>22230</v>
      </c>
      <c r="H12" s="364">
        <f aca="true" t="shared" si="0" ref="H12:H47">G12/F12</f>
        <v>1</v>
      </c>
    </row>
    <row r="13" spans="1:8" ht="30" customHeight="1">
      <c r="A13" s="25">
        <v>3</v>
      </c>
      <c r="B13" s="25">
        <v>754</v>
      </c>
      <c r="C13" s="25">
        <v>75412</v>
      </c>
      <c r="D13" s="25">
        <v>2580</v>
      </c>
      <c r="E13" s="176" t="s">
        <v>860</v>
      </c>
      <c r="F13" s="146">
        <v>23818</v>
      </c>
      <c r="G13" s="85">
        <v>23818</v>
      </c>
      <c r="H13" s="364">
        <f t="shared" si="0"/>
        <v>1</v>
      </c>
    </row>
    <row r="14" spans="1:8" ht="30" customHeight="1">
      <c r="A14" s="25">
        <v>4</v>
      </c>
      <c r="B14" s="25">
        <v>754</v>
      </c>
      <c r="C14" s="25">
        <v>75412</v>
      </c>
      <c r="D14" s="25">
        <v>2580</v>
      </c>
      <c r="E14" s="176" t="s">
        <v>861</v>
      </c>
      <c r="F14" s="146">
        <v>16505</v>
      </c>
      <c r="G14" s="85">
        <v>16505</v>
      </c>
      <c r="H14" s="364">
        <f t="shared" si="0"/>
        <v>1</v>
      </c>
    </row>
    <row r="15" spans="1:8" ht="30" customHeight="1">
      <c r="A15" s="25">
        <v>5</v>
      </c>
      <c r="B15" s="25">
        <v>754</v>
      </c>
      <c r="C15" s="25">
        <v>75412</v>
      </c>
      <c r="D15" s="25">
        <v>2580</v>
      </c>
      <c r="E15" s="176" t="s">
        <v>202</v>
      </c>
      <c r="F15" s="146">
        <v>8700</v>
      </c>
      <c r="G15" s="85">
        <v>8700</v>
      </c>
      <c r="H15" s="364">
        <f t="shared" si="0"/>
        <v>1</v>
      </c>
    </row>
    <row r="16" spans="1:8" s="44" customFormat="1" ht="30" customHeight="1">
      <c r="A16" s="24"/>
      <c r="B16" s="24"/>
      <c r="C16" s="24"/>
      <c r="D16" s="24"/>
      <c r="E16" s="24" t="s">
        <v>135</v>
      </c>
      <c r="F16" s="78">
        <f>SUM(F11:F15)</f>
        <v>87758</v>
      </c>
      <c r="G16" s="78">
        <f>SUM(G11:G15)</f>
        <v>87758</v>
      </c>
      <c r="H16" s="336">
        <f t="shared" si="0"/>
        <v>1</v>
      </c>
    </row>
    <row r="17" spans="1:8" ht="30" customHeight="1">
      <c r="A17" s="25">
        <v>6</v>
      </c>
      <c r="B17" s="25">
        <v>801</v>
      </c>
      <c r="C17" s="25">
        <v>80101</v>
      </c>
      <c r="D17" s="201">
        <v>2590</v>
      </c>
      <c r="E17" s="176" t="s">
        <v>870</v>
      </c>
      <c r="F17" s="146">
        <v>93500</v>
      </c>
      <c r="G17" s="85">
        <v>93500</v>
      </c>
      <c r="H17" s="364">
        <f t="shared" si="0"/>
        <v>1</v>
      </c>
    </row>
    <row r="18" spans="1:8" ht="30" customHeight="1">
      <c r="A18" s="25">
        <v>7</v>
      </c>
      <c r="B18" s="25">
        <v>801</v>
      </c>
      <c r="C18" s="25">
        <v>80101</v>
      </c>
      <c r="D18" s="25">
        <v>2590</v>
      </c>
      <c r="E18" s="176" t="s">
        <v>800</v>
      </c>
      <c r="F18" s="146">
        <v>356250</v>
      </c>
      <c r="G18" s="85">
        <v>356125.5</v>
      </c>
      <c r="H18" s="364">
        <f t="shared" si="0"/>
        <v>0.9996505263157894</v>
      </c>
    </row>
    <row r="19" spans="1:8" ht="30" customHeight="1">
      <c r="A19" s="25">
        <v>8</v>
      </c>
      <c r="B19" s="25">
        <v>801</v>
      </c>
      <c r="C19" s="25">
        <v>80101</v>
      </c>
      <c r="D19" s="25">
        <v>2590</v>
      </c>
      <c r="E19" s="176" t="s">
        <v>846</v>
      </c>
      <c r="F19" s="146">
        <v>39416.64</v>
      </c>
      <c r="G19" s="85">
        <v>39416.64</v>
      </c>
      <c r="H19" s="364">
        <f t="shared" si="0"/>
        <v>1</v>
      </c>
    </row>
    <row r="20" spans="1:8" ht="30" customHeight="1">
      <c r="A20" s="25">
        <v>9</v>
      </c>
      <c r="B20" s="25">
        <v>801</v>
      </c>
      <c r="C20" s="25">
        <v>80101</v>
      </c>
      <c r="D20" s="25">
        <v>2590</v>
      </c>
      <c r="E20" s="176" t="s">
        <v>844</v>
      </c>
      <c r="F20" s="146">
        <v>187050</v>
      </c>
      <c r="G20" s="85">
        <v>187000</v>
      </c>
      <c r="H20" s="364">
        <f t="shared" si="0"/>
        <v>0.9997326917936381</v>
      </c>
    </row>
    <row r="21" spans="1:8" ht="30" customHeight="1">
      <c r="A21" s="25">
        <v>10</v>
      </c>
      <c r="B21" s="25">
        <v>801</v>
      </c>
      <c r="C21" s="25">
        <v>80101</v>
      </c>
      <c r="D21" s="25">
        <v>2590</v>
      </c>
      <c r="E21" s="176" t="s">
        <v>401</v>
      </c>
      <c r="F21" s="146">
        <v>526700</v>
      </c>
      <c r="G21" s="85">
        <v>525249.92</v>
      </c>
      <c r="H21" s="364">
        <f t="shared" si="0"/>
        <v>0.9972468577938106</v>
      </c>
    </row>
    <row r="22" spans="1:8" s="44" customFormat="1" ht="30" customHeight="1">
      <c r="A22" s="24"/>
      <c r="B22" s="24"/>
      <c r="C22" s="24"/>
      <c r="D22" s="24"/>
      <c r="E22" s="24" t="s">
        <v>136</v>
      </c>
      <c r="F22" s="78">
        <f>SUM(F17:F21)</f>
        <v>1202916.6400000001</v>
      </c>
      <c r="G22" s="78">
        <f>SUM(G17:G21)</f>
        <v>1201292.06</v>
      </c>
      <c r="H22" s="336">
        <f t="shared" si="0"/>
        <v>0.9986494658515987</v>
      </c>
    </row>
    <row r="23" spans="1:8" s="44" customFormat="1" ht="30" customHeight="1">
      <c r="A23" s="218">
        <v>11</v>
      </c>
      <c r="B23" s="25">
        <v>801</v>
      </c>
      <c r="C23" s="25">
        <v>80101</v>
      </c>
      <c r="D23" s="25">
        <v>2590</v>
      </c>
      <c r="E23" s="176" t="s">
        <v>800</v>
      </c>
      <c r="F23" s="86">
        <v>849.92</v>
      </c>
      <c r="G23" s="86">
        <v>849.92</v>
      </c>
      <c r="H23" s="364">
        <f t="shared" si="0"/>
        <v>1</v>
      </c>
    </row>
    <row r="24" spans="1:8" s="44" customFormat="1" ht="30" customHeight="1">
      <c r="A24" s="218">
        <v>12</v>
      </c>
      <c r="B24" s="25">
        <v>801</v>
      </c>
      <c r="C24" s="25">
        <v>80101</v>
      </c>
      <c r="D24" s="25">
        <v>2590</v>
      </c>
      <c r="E24" s="176" t="s">
        <v>846</v>
      </c>
      <c r="F24" s="86">
        <v>249.97</v>
      </c>
      <c r="G24" s="86">
        <v>249.97</v>
      </c>
      <c r="H24" s="364">
        <f t="shared" si="0"/>
        <v>1</v>
      </c>
    </row>
    <row r="25" spans="1:8" s="44" customFormat="1" ht="30" customHeight="1">
      <c r="A25" s="218">
        <v>13</v>
      </c>
      <c r="B25" s="25">
        <v>801</v>
      </c>
      <c r="C25" s="25">
        <v>80101</v>
      </c>
      <c r="D25" s="25">
        <v>2590</v>
      </c>
      <c r="E25" s="176" t="s">
        <v>844</v>
      </c>
      <c r="F25" s="86">
        <v>924.91</v>
      </c>
      <c r="G25" s="86">
        <v>924.91</v>
      </c>
      <c r="H25" s="364">
        <f t="shared" si="0"/>
        <v>1</v>
      </c>
    </row>
    <row r="26" spans="1:8" s="44" customFormat="1" ht="30" customHeight="1">
      <c r="A26" s="218">
        <v>14</v>
      </c>
      <c r="B26" s="25">
        <v>801</v>
      </c>
      <c r="C26" s="25">
        <v>80101</v>
      </c>
      <c r="D26" s="25">
        <v>2590</v>
      </c>
      <c r="E26" s="176" t="s">
        <v>401</v>
      </c>
      <c r="F26" s="86">
        <v>2074.8</v>
      </c>
      <c r="G26" s="86">
        <v>2074.8</v>
      </c>
      <c r="H26" s="364">
        <f t="shared" si="0"/>
        <v>1</v>
      </c>
    </row>
    <row r="27" spans="1:8" s="281" customFormat="1" ht="30" customHeight="1">
      <c r="A27" s="279"/>
      <c r="B27" s="279"/>
      <c r="C27" s="279"/>
      <c r="D27" s="279"/>
      <c r="E27" s="279" t="s">
        <v>137</v>
      </c>
      <c r="F27" s="280">
        <f>SUM(F23:F26)</f>
        <v>4099.6</v>
      </c>
      <c r="G27" s="280">
        <f>SUM(G23:G26)</f>
        <v>4099.6</v>
      </c>
      <c r="H27" s="336">
        <f t="shared" si="0"/>
        <v>1</v>
      </c>
    </row>
    <row r="28" spans="1:8" ht="30" customHeight="1">
      <c r="A28" s="25">
        <v>15</v>
      </c>
      <c r="B28" s="25">
        <v>801</v>
      </c>
      <c r="C28" s="25">
        <v>80103</v>
      </c>
      <c r="D28" s="25">
        <v>2590</v>
      </c>
      <c r="E28" s="176" t="s">
        <v>870</v>
      </c>
      <c r="F28" s="146">
        <v>31504</v>
      </c>
      <c r="G28" s="85">
        <v>31471.68</v>
      </c>
      <c r="H28" s="364">
        <f t="shared" si="0"/>
        <v>0.9989740985271711</v>
      </c>
    </row>
    <row r="29" spans="1:8" ht="30" customHeight="1">
      <c r="A29" s="25">
        <v>16</v>
      </c>
      <c r="B29" s="25">
        <v>801</v>
      </c>
      <c r="C29" s="25">
        <v>80103</v>
      </c>
      <c r="D29" s="25">
        <v>2590</v>
      </c>
      <c r="E29" s="176" t="s">
        <v>845</v>
      </c>
      <c r="F29" s="146">
        <v>53612</v>
      </c>
      <c r="G29" s="85">
        <v>53550.22</v>
      </c>
      <c r="H29" s="364">
        <f t="shared" si="0"/>
        <v>0.9988476460493919</v>
      </c>
    </row>
    <row r="30" spans="1:8" ht="30" customHeight="1">
      <c r="A30" s="25">
        <v>17</v>
      </c>
      <c r="B30" s="25">
        <v>801</v>
      </c>
      <c r="C30" s="25">
        <v>80103</v>
      </c>
      <c r="D30" s="25">
        <v>2590</v>
      </c>
      <c r="E30" s="176" t="s">
        <v>846</v>
      </c>
      <c r="F30" s="146">
        <v>21240</v>
      </c>
      <c r="G30" s="85">
        <v>21226.4</v>
      </c>
      <c r="H30" s="364">
        <f t="shared" si="0"/>
        <v>0.9993596986817327</v>
      </c>
    </row>
    <row r="31" spans="1:8" ht="30" customHeight="1">
      <c r="A31" s="25">
        <v>18</v>
      </c>
      <c r="B31" s="25">
        <v>801</v>
      </c>
      <c r="C31" s="25">
        <v>80103</v>
      </c>
      <c r="D31" s="25">
        <v>2590</v>
      </c>
      <c r="E31" s="176" t="s">
        <v>292</v>
      </c>
      <c r="F31" s="146">
        <v>70682.52</v>
      </c>
      <c r="G31" s="85">
        <v>70681.68</v>
      </c>
      <c r="H31" s="364">
        <f t="shared" si="0"/>
        <v>0.9999881158736275</v>
      </c>
    </row>
    <row r="32" spans="1:8" ht="30" customHeight="1">
      <c r="A32" s="25">
        <v>19</v>
      </c>
      <c r="B32" s="25">
        <v>801</v>
      </c>
      <c r="C32" s="25">
        <v>80103</v>
      </c>
      <c r="D32" s="25">
        <v>2590</v>
      </c>
      <c r="E32" s="176" t="s">
        <v>847</v>
      </c>
      <c r="F32" s="146">
        <v>130799</v>
      </c>
      <c r="G32" s="85">
        <v>130798.48</v>
      </c>
      <c r="H32" s="364">
        <f t="shared" si="0"/>
        <v>0.9999960244344376</v>
      </c>
    </row>
    <row r="33" spans="1:8" s="44" customFormat="1" ht="30" customHeight="1">
      <c r="A33" s="24"/>
      <c r="B33" s="24"/>
      <c r="C33" s="24"/>
      <c r="D33" s="24"/>
      <c r="E33" s="24" t="s">
        <v>138</v>
      </c>
      <c r="F33" s="78">
        <f>SUM(F28:F32)</f>
        <v>307837.52</v>
      </c>
      <c r="G33" s="78">
        <f>SUM(G28:G32)</f>
        <v>307728.45999999996</v>
      </c>
      <c r="H33" s="336">
        <f t="shared" si="0"/>
        <v>0.9996457221978657</v>
      </c>
    </row>
    <row r="34" spans="1:8" ht="30" customHeight="1">
      <c r="A34" s="25">
        <v>20</v>
      </c>
      <c r="B34" s="25">
        <v>801</v>
      </c>
      <c r="C34" s="25">
        <v>80104</v>
      </c>
      <c r="D34" s="25">
        <v>2540</v>
      </c>
      <c r="E34" s="25" t="s">
        <v>801</v>
      </c>
      <c r="F34" s="86">
        <v>125245.12</v>
      </c>
      <c r="G34" s="85">
        <v>120849.56</v>
      </c>
      <c r="H34" s="364">
        <f t="shared" si="0"/>
        <v>0.9649043411831136</v>
      </c>
    </row>
    <row r="35" spans="1:8" s="44" customFormat="1" ht="30" customHeight="1">
      <c r="A35" s="24"/>
      <c r="B35" s="24"/>
      <c r="C35" s="24"/>
      <c r="D35" s="24"/>
      <c r="E35" s="24" t="s">
        <v>139</v>
      </c>
      <c r="F35" s="78">
        <f>F34</f>
        <v>125245.12</v>
      </c>
      <c r="G35" s="78">
        <f>G34</f>
        <v>120849.56</v>
      </c>
      <c r="H35" s="364">
        <f t="shared" si="0"/>
        <v>0.9649043411831136</v>
      </c>
    </row>
    <row r="36" spans="1:8" ht="30" customHeight="1">
      <c r="A36" s="25">
        <v>21</v>
      </c>
      <c r="B36" s="25">
        <v>801</v>
      </c>
      <c r="C36" s="25">
        <v>80106</v>
      </c>
      <c r="D36" s="176">
        <v>2540</v>
      </c>
      <c r="E36" s="176" t="s">
        <v>293</v>
      </c>
      <c r="F36" s="86">
        <v>242195</v>
      </c>
      <c r="G36" s="85">
        <v>240130.04</v>
      </c>
      <c r="H36" s="364">
        <f t="shared" si="0"/>
        <v>0.9914739775800492</v>
      </c>
    </row>
    <row r="37" spans="1:8" ht="30" customHeight="1">
      <c r="A37" s="25">
        <v>18</v>
      </c>
      <c r="B37" s="25">
        <v>801</v>
      </c>
      <c r="C37" s="25">
        <v>80106</v>
      </c>
      <c r="D37" s="25">
        <v>2540</v>
      </c>
      <c r="E37" s="176" t="s">
        <v>284</v>
      </c>
      <c r="F37" s="146">
        <v>337569</v>
      </c>
      <c r="G37" s="85">
        <v>336141.46</v>
      </c>
      <c r="H37" s="364">
        <f t="shared" si="0"/>
        <v>0.9957711164236053</v>
      </c>
    </row>
    <row r="38" spans="1:8" ht="30" customHeight="1">
      <c r="A38" s="25">
        <v>19</v>
      </c>
      <c r="B38" s="25">
        <v>801</v>
      </c>
      <c r="C38" s="25">
        <v>80106</v>
      </c>
      <c r="D38" s="25">
        <v>2540</v>
      </c>
      <c r="E38" s="176" t="s">
        <v>1000</v>
      </c>
      <c r="F38" s="146">
        <v>32940</v>
      </c>
      <c r="G38" s="85">
        <v>32572</v>
      </c>
      <c r="H38" s="364">
        <f t="shared" si="0"/>
        <v>0.9888281724347298</v>
      </c>
    </row>
    <row r="39" spans="1:8" ht="30" customHeight="1">
      <c r="A39" s="25">
        <v>20</v>
      </c>
      <c r="B39" s="25">
        <v>801</v>
      </c>
      <c r="C39" s="25">
        <v>80106</v>
      </c>
      <c r="D39" s="25">
        <v>2540</v>
      </c>
      <c r="E39" s="176" t="s">
        <v>286</v>
      </c>
      <c r="F39" s="146">
        <v>53583</v>
      </c>
      <c r="G39" s="85">
        <v>53513.88</v>
      </c>
      <c r="H39" s="364">
        <f t="shared" si="0"/>
        <v>0.9987100386316555</v>
      </c>
    </row>
    <row r="40" spans="1:8" ht="30" customHeight="1">
      <c r="A40" s="25">
        <v>21</v>
      </c>
      <c r="B40" s="25">
        <v>801</v>
      </c>
      <c r="C40" s="25">
        <v>80106</v>
      </c>
      <c r="D40" s="25">
        <v>2540</v>
      </c>
      <c r="E40" s="176" t="s">
        <v>289</v>
      </c>
      <c r="F40" s="146">
        <v>78376</v>
      </c>
      <c r="G40" s="85">
        <v>78370.14</v>
      </c>
      <c r="H40" s="364">
        <f t="shared" si="0"/>
        <v>0.999925232213943</v>
      </c>
    </row>
    <row r="41" spans="1:8" ht="30" customHeight="1">
      <c r="A41" s="25">
        <v>22</v>
      </c>
      <c r="B41" s="25">
        <v>801</v>
      </c>
      <c r="C41" s="25">
        <v>80106</v>
      </c>
      <c r="D41" s="25">
        <v>2540</v>
      </c>
      <c r="E41" s="176" t="s">
        <v>463</v>
      </c>
      <c r="F41" s="146">
        <v>62373.76</v>
      </c>
      <c r="G41" s="85">
        <v>60739.68</v>
      </c>
      <c r="H41" s="364">
        <f t="shared" si="0"/>
        <v>0.973801803835459</v>
      </c>
    </row>
    <row r="42" spans="1:8" ht="30" customHeight="1">
      <c r="A42" s="25">
        <v>23</v>
      </c>
      <c r="B42" s="25">
        <v>801</v>
      </c>
      <c r="C42" s="25">
        <v>80106</v>
      </c>
      <c r="D42" s="25">
        <v>2540</v>
      </c>
      <c r="E42" s="176" t="s">
        <v>291</v>
      </c>
      <c r="F42" s="146">
        <v>37017.12</v>
      </c>
      <c r="G42" s="85">
        <v>37017.12</v>
      </c>
      <c r="H42" s="364">
        <f t="shared" si="0"/>
        <v>1</v>
      </c>
    </row>
    <row r="43" spans="1:8" ht="30" customHeight="1">
      <c r="A43" s="25">
        <v>24</v>
      </c>
      <c r="B43" s="25">
        <v>801</v>
      </c>
      <c r="C43" s="25">
        <v>80106</v>
      </c>
      <c r="D43" s="25">
        <v>2540</v>
      </c>
      <c r="E43" s="176" t="s">
        <v>292</v>
      </c>
      <c r="F43" s="146">
        <v>108658</v>
      </c>
      <c r="G43" s="85">
        <v>108640.16</v>
      </c>
      <c r="H43" s="364">
        <f t="shared" si="0"/>
        <v>0.9998358151263598</v>
      </c>
    </row>
    <row r="44" spans="1:8" ht="30" customHeight="1">
      <c r="A44" s="25">
        <v>25</v>
      </c>
      <c r="B44" s="25">
        <v>801</v>
      </c>
      <c r="C44" s="25">
        <v>80106</v>
      </c>
      <c r="D44" s="25">
        <v>2540</v>
      </c>
      <c r="E44" s="176" t="s">
        <v>290</v>
      </c>
      <c r="F44" s="146">
        <v>179856</v>
      </c>
      <c r="G44" s="85">
        <v>179838.24</v>
      </c>
      <c r="H44" s="364">
        <f t="shared" si="0"/>
        <v>0.9999012543368028</v>
      </c>
    </row>
    <row r="45" spans="1:8" s="44" customFormat="1" ht="30" customHeight="1">
      <c r="A45" s="24"/>
      <c r="B45" s="24"/>
      <c r="C45" s="24"/>
      <c r="D45" s="24"/>
      <c r="E45" s="24" t="s">
        <v>140</v>
      </c>
      <c r="F45" s="78">
        <f>SUM(F36:F44)</f>
        <v>1132567.88</v>
      </c>
      <c r="G45" s="78">
        <f>SUM(G36:G44)</f>
        <v>1126962.7200000002</v>
      </c>
      <c r="H45" s="336">
        <f t="shared" si="0"/>
        <v>0.9950509279849966</v>
      </c>
    </row>
    <row r="46" spans="1:8" s="65" customFormat="1" ht="30" customHeight="1">
      <c r="A46" s="97"/>
      <c r="B46" s="97"/>
      <c r="C46" s="97"/>
      <c r="D46" s="17"/>
      <c r="E46" s="83" t="s">
        <v>141</v>
      </c>
      <c r="F46" s="83">
        <f>F16+F22+F27+F33+F35+F45</f>
        <v>2860424.7600000002</v>
      </c>
      <c r="G46" s="83">
        <f>G16+G22+G27+G33+G35+G45</f>
        <v>2848690.4000000004</v>
      </c>
      <c r="H46" s="336">
        <f t="shared" si="0"/>
        <v>0.9958976861883968</v>
      </c>
    </row>
    <row r="47" spans="1:8" ht="30" customHeight="1">
      <c r="A47" s="431"/>
      <c r="B47" s="431"/>
      <c r="C47" s="431"/>
      <c r="D47" s="431"/>
      <c r="E47" s="83" t="s">
        <v>89</v>
      </c>
      <c r="F47" s="83">
        <f>F9+F46</f>
        <v>3451024.7600000002</v>
      </c>
      <c r="G47" s="83">
        <f>G9+G46</f>
        <v>3439290.4000000004</v>
      </c>
      <c r="H47" s="336">
        <f t="shared" si="0"/>
        <v>0.9965997462156719</v>
      </c>
    </row>
  </sheetData>
  <sheetProtection/>
  <mergeCells count="4">
    <mergeCell ref="A47:D47"/>
    <mergeCell ref="A6:E6"/>
    <mergeCell ref="A10:E10"/>
    <mergeCell ref="A2:H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6" sqref="A26:F26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8.75390625" style="0" customWidth="1"/>
    <col min="4" max="4" width="7.875" style="0" customWidth="1"/>
    <col min="5" max="5" width="31.625" style="0" customWidth="1"/>
    <col min="6" max="6" width="23.25390625" style="0" customWidth="1"/>
    <col min="7" max="7" width="14.375" style="0" customWidth="1"/>
    <col min="8" max="8" width="12.125" style="0" customWidth="1"/>
  </cols>
  <sheetData>
    <row r="1" ht="12.75">
      <c r="F1" s="186"/>
    </row>
    <row r="2" spans="3:8" s="38" customFormat="1" ht="18">
      <c r="C2" s="479" t="s">
        <v>822</v>
      </c>
      <c r="D2" s="479"/>
      <c r="E2" s="480"/>
      <c r="F2" s="480"/>
      <c r="G2" s="480"/>
      <c r="H2" s="480"/>
    </row>
    <row r="3" spans="6:9" ht="12.75">
      <c r="F3" s="186"/>
      <c r="I3" t="s">
        <v>821</v>
      </c>
    </row>
    <row r="4" spans="1:9" ht="27.75" customHeight="1">
      <c r="A4" s="15" t="s">
        <v>947</v>
      </c>
      <c r="B4" s="15" t="s">
        <v>890</v>
      </c>
      <c r="C4" s="15" t="s">
        <v>891</v>
      </c>
      <c r="D4" s="202" t="s">
        <v>892</v>
      </c>
      <c r="E4" s="15" t="s">
        <v>973</v>
      </c>
      <c r="F4" s="4" t="s">
        <v>217</v>
      </c>
      <c r="G4" s="15" t="s">
        <v>994</v>
      </c>
      <c r="H4" s="231" t="s">
        <v>927</v>
      </c>
      <c r="I4" s="367" t="s">
        <v>50</v>
      </c>
    </row>
    <row r="5" spans="1:9" s="35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5</v>
      </c>
      <c r="G5" s="206">
        <v>6</v>
      </c>
      <c r="H5" s="206">
        <v>7</v>
      </c>
      <c r="I5" s="206">
        <v>8</v>
      </c>
    </row>
    <row r="6" spans="1:9" s="144" customFormat="1" ht="26.25" customHeight="1">
      <c r="A6" s="475" t="s">
        <v>87</v>
      </c>
      <c r="B6" s="475"/>
      <c r="C6" s="475"/>
      <c r="D6" s="475"/>
      <c r="E6" s="475"/>
      <c r="F6" s="475"/>
      <c r="G6" s="203"/>
      <c r="H6" s="203"/>
      <c r="I6" s="203"/>
    </row>
    <row r="7" spans="1:9" s="99" customFormat="1" ht="13.5" customHeight="1">
      <c r="A7" s="101">
        <v>1</v>
      </c>
      <c r="B7" s="101">
        <v>600</v>
      </c>
      <c r="C7" s="101">
        <v>60004</v>
      </c>
      <c r="D7" s="101">
        <v>2310</v>
      </c>
      <c r="E7" s="188" t="s">
        <v>786</v>
      </c>
      <c r="F7" s="229" t="s">
        <v>787</v>
      </c>
      <c r="G7" s="256">
        <v>359333</v>
      </c>
      <c r="H7" s="368">
        <v>359333</v>
      </c>
      <c r="I7" s="369">
        <f>H7/G7</f>
        <v>1</v>
      </c>
    </row>
    <row r="8" spans="1:9" s="99" customFormat="1" ht="24.75" customHeight="1">
      <c r="A8" s="101">
        <v>2</v>
      </c>
      <c r="B8" s="101">
        <v>600</v>
      </c>
      <c r="C8" s="101">
        <v>60014</v>
      </c>
      <c r="D8" s="101">
        <v>2710</v>
      </c>
      <c r="E8" s="190" t="s">
        <v>588</v>
      </c>
      <c r="F8" s="229" t="s">
        <v>867</v>
      </c>
      <c r="G8" s="256">
        <v>74997</v>
      </c>
      <c r="H8" s="368">
        <v>74500</v>
      </c>
      <c r="I8" s="369">
        <f>H8/G8</f>
        <v>0.9933730682560635</v>
      </c>
    </row>
    <row r="9" spans="1:9" s="99" customFormat="1" ht="29.25" customHeight="1">
      <c r="A9" s="101">
        <v>3</v>
      </c>
      <c r="B9" s="101">
        <v>600</v>
      </c>
      <c r="C9" s="101">
        <v>60014</v>
      </c>
      <c r="D9" s="207">
        <v>6300</v>
      </c>
      <c r="E9" s="190" t="s">
        <v>588</v>
      </c>
      <c r="F9" s="229" t="s">
        <v>867</v>
      </c>
      <c r="G9" s="256">
        <v>600003</v>
      </c>
      <c r="H9" s="368">
        <v>519143</v>
      </c>
      <c r="I9" s="369">
        <f>H9/G9</f>
        <v>0.8652340071632976</v>
      </c>
    </row>
    <row r="10" spans="1:9" s="64" customFormat="1" ht="15" customHeight="1">
      <c r="A10" s="482" t="s">
        <v>88</v>
      </c>
      <c r="B10" s="483"/>
      <c r="C10" s="483"/>
      <c r="D10" s="483"/>
      <c r="E10" s="483"/>
      <c r="F10" s="102"/>
      <c r="G10" s="257">
        <f>SUM(G7:G9)</f>
        <v>1034333</v>
      </c>
      <c r="H10" s="257">
        <f>SUM(H7:H9)</f>
        <v>952976</v>
      </c>
      <c r="I10" s="290">
        <f>H10/G10</f>
        <v>0.9213435131625889</v>
      </c>
    </row>
    <row r="11" spans="1:9" s="64" customFormat="1" ht="26.25" customHeight="1">
      <c r="A11" s="485" t="s">
        <v>156</v>
      </c>
      <c r="B11" s="486"/>
      <c r="C11" s="486"/>
      <c r="D11" s="486"/>
      <c r="E11" s="486"/>
      <c r="F11" s="486"/>
      <c r="G11" s="258"/>
      <c r="H11" s="366"/>
      <c r="I11" s="366"/>
    </row>
    <row r="12" spans="1:9" s="99" customFormat="1" ht="32.25" customHeight="1">
      <c r="A12" s="204">
        <v>1</v>
      </c>
      <c r="B12" s="204">
        <v>750</v>
      </c>
      <c r="C12" s="204">
        <v>75095</v>
      </c>
      <c r="D12" s="204">
        <v>2820</v>
      </c>
      <c r="E12" s="261" t="s">
        <v>839</v>
      </c>
      <c r="F12" s="205" t="s">
        <v>788</v>
      </c>
      <c r="G12" s="259">
        <v>18300</v>
      </c>
      <c r="H12" s="368">
        <v>12738</v>
      </c>
      <c r="I12" s="369">
        <f>H12/G12</f>
        <v>0.6960655737704918</v>
      </c>
    </row>
    <row r="13" spans="1:9" s="99" customFormat="1" ht="51.75" customHeight="1">
      <c r="A13" s="204">
        <v>2</v>
      </c>
      <c r="B13" s="204">
        <v>754</v>
      </c>
      <c r="C13" s="204">
        <v>75412</v>
      </c>
      <c r="D13" s="204">
        <v>6230</v>
      </c>
      <c r="E13" s="370" t="s">
        <v>819</v>
      </c>
      <c r="F13" s="205" t="s">
        <v>881</v>
      </c>
      <c r="G13" s="259">
        <v>49950</v>
      </c>
      <c r="H13" s="368">
        <v>49950</v>
      </c>
      <c r="I13" s="369">
        <f aca="true" t="shared" si="0" ref="I13:I25">H13/G13</f>
        <v>1</v>
      </c>
    </row>
    <row r="14" spans="1:9" s="99" customFormat="1" ht="36.75" customHeight="1">
      <c r="A14" s="204">
        <v>3</v>
      </c>
      <c r="B14" s="204">
        <v>754</v>
      </c>
      <c r="C14" s="204">
        <v>75412</v>
      </c>
      <c r="D14" s="204">
        <v>6230</v>
      </c>
      <c r="E14" s="370" t="s">
        <v>820</v>
      </c>
      <c r="F14" s="205" t="s">
        <v>447</v>
      </c>
      <c r="G14" s="259">
        <v>150000</v>
      </c>
      <c r="H14" s="368">
        <v>150000</v>
      </c>
      <c r="I14" s="369">
        <f t="shared" si="0"/>
        <v>1</v>
      </c>
    </row>
    <row r="15" spans="1:9" s="99" customFormat="1" ht="24.75" customHeight="1">
      <c r="A15" s="204">
        <v>4</v>
      </c>
      <c r="B15" s="204">
        <v>754</v>
      </c>
      <c r="C15" s="204">
        <v>75412</v>
      </c>
      <c r="D15" s="204">
        <v>6230</v>
      </c>
      <c r="E15" s="370" t="s">
        <v>460</v>
      </c>
      <c r="F15" s="205" t="s">
        <v>447</v>
      </c>
      <c r="G15" s="259">
        <v>20000</v>
      </c>
      <c r="H15" s="368">
        <v>20000</v>
      </c>
      <c r="I15" s="369">
        <f t="shared" si="0"/>
        <v>1</v>
      </c>
    </row>
    <row r="16" spans="1:9" s="99" customFormat="1" ht="36.75" customHeight="1">
      <c r="A16" s="204">
        <v>5</v>
      </c>
      <c r="B16" s="204">
        <v>754</v>
      </c>
      <c r="C16" s="204">
        <v>75412</v>
      </c>
      <c r="D16" s="204">
        <v>6230</v>
      </c>
      <c r="E16" s="370" t="s">
        <v>426</v>
      </c>
      <c r="F16" s="205" t="s">
        <v>427</v>
      </c>
      <c r="G16" s="259">
        <v>10000</v>
      </c>
      <c r="H16" s="368">
        <v>10000</v>
      </c>
      <c r="I16" s="369">
        <f t="shared" si="0"/>
        <v>1</v>
      </c>
    </row>
    <row r="17" spans="1:9" s="99" customFormat="1" ht="30" customHeight="1">
      <c r="A17" s="204">
        <v>6</v>
      </c>
      <c r="B17" s="204">
        <v>851</v>
      </c>
      <c r="C17" s="204">
        <v>85154</v>
      </c>
      <c r="D17" s="204">
        <v>2820</v>
      </c>
      <c r="E17" s="370" t="s">
        <v>313</v>
      </c>
      <c r="F17" s="205" t="s">
        <v>788</v>
      </c>
      <c r="G17" s="259">
        <v>64000</v>
      </c>
      <c r="H17" s="368">
        <v>58450</v>
      </c>
      <c r="I17" s="369">
        <f t="shared" si="0"/>
        <v>0.91328125</v>
      </c>
    </row>
    <row r="18" spans="1:9" s="99" customFormat="1" ht="48.75" customHeight="1">
      <c r="A18" s="204">
        <v>7</v>
      </c>
      <c r="B18" s="204">
        <v>900</v>
      </c>
      <c r="C18" s="204">
        <v>90001</v>
      </c>
      <c r="D18" s="204">
        <v>6230</v>
      </c>
      <c r="E18" s="370" t="s">
        <v>449</v>
      </c>
      <c r="F18" s="205" t="s">
        <v>450</v>
      </c>
      <c r="G18" s="259">
        <v>8000</v>
      </c>
      <c r="H18" s="368">
        <v>8000</v>
      </c>
      <c r="I18" s="369">
        <f t="shared" si="0"/>
        <v>1</v>
      </c>
    </row>
    <row r="19" spans="1:9" s="99" customFormat="1" ht="30.75" customHeight="1">
      <c r="A19" s="204">
        <v>8</v>
      </c>
      <c r="B19" s="204">
        <v>921</v>
      </c>
      <c r="C19" s="204">
        <v>92109</v>
      </c>
      <c r="D19" s="204">
        <v>2820</v>
      </c>
      <c r="E19" s="370" t="s">
        <v>184</v>
      </c>
      <c r="F19" s="205" t="s">
        <v>788</v>
      </c>
      <c r="G19" s="259">
        <v>19870.72</v>
      </c>
      <c r="H19" s="368">
        <v>18576.61</v>
      </c>
      <c r="I19" s="369">
        <f t="shared" si="0"/>
        <v>0.934873522449111</v>
      </c>
    </row>
    <row r="20" spans="1:9" s="99" customFormat="1" ht="29.25" customHeight="1">
      <c r="A20" s="204">
        <v>9</v>
      </c>
      <c r="B20" s="204">
        <v>921</v>
      </c>
      <c r="C20" s="204">
        <v>92195</v>
      </c>
      <c r="D20" s="204">
        <v>2820</v>
      </c>
      <c r="E20" s="370" t="s">
        <v>729</v>
      </c>
      <c r="F20" s="205" t="s">
        <v>788</v>
      </c>
      <c r="G20" s="259">
        <v>40000</v>
      </c>
      <c r="H20" s="368">
        <v>30529.79</v>
      </c>
      <c r="I20" s="369">
        <f t="shared" si="0"/>
        <v>0.76324475</v>
      </c>
    </row>
    <row r="21" spans="1:9" s="99" customFormat="1" ht="30" customHeight="1">
      <c r="A21" s="204">
        <v>10</v>
      </c>
      <c r="B21" s="204">
        <v>926</v>
      </c>
      <c r="C21" s="204">
        <v>92604</v>
      </c>
      <c r="D21" s="204">
        <v>2820</v>
      </c>
      <c r="E21" s="370" t="s">
        <v>840</v>
      </c>
      <c r="F21" s="205" t="s">
        <v>788</v>
      </c>
      <c r="G21" s="259">
        <v>120000</v>
      </c>
      <c r="H21" s="368">
        <v>120000</v>
      </c>
      <c r="I21" s="369">
        <f t="shared" si="0"/>
        <v>1</v>
      </c>
    </row>
    <row r="22" spans="1:9" s="99" customFormat="1" ht="27" customHeight="1">
      <c r="A22" s="204">
        <v>11</v>
      </c>
      <c r="B22" s="204">
        <v>926</v>
      </c>
      <c r="C22" s="204">
        <v>92604</v>
      </c>
      <c r="D22" s="204">
        <v>2820</v>
      </c>
      <c r="E22" s="370" t="s">
        <v>818</v>
      </c>
      <c r="F22" s="205" t="s">
        <v>788</v>
      </c>
      <c r="G22" s="259">
        <v>40000</v>
      </c>
      <c r="H22" s="368">
        <v>40000</v>
      </c>
      <c r="I22" s="369">
        <f t="shared" si="0"/>
        <v>1</v>
      </c>
    </row>
    <row r="23" spans="1:9" s="99" customFormat="1" ht="41.25" customHeight="1">
      <c r="A23" s="204">
        <v>12</v>
      </c>
      <c r="B23" s="204">
        <v>926</v>
      </c>
      <c r="C23" s="204">
        <v>92605</v>
      </c>
      <c r="D23" s="204">
        <v>2820</v>
      </c>
      <c r="E23" s="370" t="s">
        <v>841</v>
      </c>
      <c r="F23" s="205" t="s">
        <v>788</v>
      </c>
      <c r="G23" s="259">
        <v>10000</v>
      </c>
      <c r="H23" s="368">
        <v>10000</v>
      </c>
      <c r="I23" s="369">
        <f t="shared" si="0"/>
        <v>1</v>
      </c>
    </row>
    <row r="24" spans="1:9" s="99" customFormat="1" ht="16.5" customHeight="1">
      <c r="A24" s="431"/>
      <c r="B24" s="431"/>
      <c r="C24" s="431"/>
      <c r="D24" s="431"/>
      <c r="E24" s="484"/>
      <c r="F24" s="371"/>
      <c r="G24" s="260">
        <f>SUM(G12:G23)</f>
        <v>550120.72</v>
      </c>
      <c r="H24" s="260">
        <f>SUM(H12:H23)</f>
        <v>528244.3999999999</v>
      </c>
      <c r="I24" s="290">
        <f t="shared" si="0"/>
        <v>0.9602336010903205</v>
      </c>
    </row>
    <row r="25" spans="1:9" s="99" customFormat="1" ht="19.5" customHeight="1">
      <c r="A25" s="431" t="s">
        <v>89</v>
      </c>
      <c r="B25" s="484"/>
      <c r="C25" s="484"/>
      <c r="D25" s="484"/>
      <c r="E25" s="484"/>
      <c r="F25" s="148"/>
      <c r="G25" s="260">
        <f>G10+G24</f>
        <v>1584453.72</v>
      </c>
      <c r="H25" s="260">
        <f>H10+H24</f>
        <v>1481220.4</v>
      </c>
      <c r="I25" s="290">
        <f t="shared" si="0"/>
        <v>0.9348461121351023</v>
      </c>
    </row>
    <row r="26" spans="1:6" s="36" customFormat="1" ht="29.25" customHeight="1">
      <c r="A26" s="481" t="s">
        <v>218</v>
      </c>
      <c r="B26" s="481"/>
      <c r="C26" s="481"/>
      <c r="D26" s="481"/>
      <c r="E26" s="481"/>
      <c r="F26" s="481"/>
    </row>
    <row r="27" s="37" customFormat="1" ht="12.75">
      <c r="A27" s="37" t="s">
        <v>215</v>
      </c>
    </row>
    <row r="28" ht="12.75">
      <c r="A28" t="s">
        <v>219</v>
      </c>
    </row>
  </sheetData>
  <sheetProtection/>
  <mergeCells count="7">
    <mergeCell ref="C2:H2"/>
    <mergeCell ref="A26:F26"/>
    <mergeCell ref="A6:F6"/>
    <mergeCell ref="A10:E10"/>
    <mergeCell ref="A24:E24"/>
    <mergeCell ref="A25:E25"/>
    <mergeCell ref="A11:F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49">
      <selection activeCell="I66" sqref="I66"/>
    </sheetView>
  </sheetViews>
  <sheetFormatPr defaultColWidth="9.00390625" defaultRowHeight="12.75"/>
  <cols>
    <col min="1" max="1" width="5.25390625" style="0" customWidth="1"/>
    <col min="2" max="2" width="15.625" style="0" customWidth="1"/>
    <col min="3" max="3" width="26.875" style="0" customWidth="1"/>
    <col min="4" max="4" width="13.625" style="0" customWidth="1"/>
    <col min="5" max="5" width="8.625" style="0" customWidth="1"/>
    <col min="6" max="6" width="8.25390625" style="0" customWidth="1"/>
    <col min="7" max="7" width="8.75390625" style="0" customWidth="1"/>
    <col min="8" max="8" width="9.625" style="0" customWidth="1"/>
    <col min="9" max="10" width="12.25390625" style="0" customWidth="1"/>
  </cols>
  <sheetData>
    <row r="1" ht="12.75">
      <c r="F1" s="186"/>
    </row>
    <row r="2" spans="1:10" s="38" customFormat="1" ht="32.25" customHeight="1">
      <c r="A2" s="497" t="s">
        <v>835</v>
      </c>
      <c r="B2" s="498"/>
      <c r="C2" s="498"/>
      <c r="D2" s="498"/>
      <c r="E2" s="498"/>
      <c r="F2" s="498"/>
      <c r="G2" s="498"/>
      <c r="H2" s="498"/>
      <c r="I2" s="498"/>
      <c r="J2" s="498"/>
    </row>
    <row r="3" ht="12.75">
      <c r="F3" s="186"/>
    </row>
    <row r="4" ht="12.75">
      <c r="F4" s="186"/>
    </row>
    <row r="5" spans="1:10" ht="49.5" customHeight="1">
      <c r="A5" s="15" t="s">
        <v>947</v>
      </c>
      <c r="B5" s="15" t="s">
        <v>101</v>
      </c>
      <c r="C5" s="15" t="s">
        <v>973</v>
      </c>
      <c r="D5" s="230" t="s">
        <v>824</v>
      </c>
      <c r="E5" s="15" t="s">
        <v>890</v>
      </c>
      <c r="F5" s="4" t="s">
        <v>102</v>
      </c>
      <c r="G5" s="202" t="s">
        <v>892</v>
      </c>
      <c r="H5" s="330" t="s">
        <v>103</v>
      </c>
      <c r="I5" s="330" t="s">
        <v>352</v>
      </c>
      <c r="J5" s="330" t="s">
        <v>50</v>
      </c>
    </row>
    <row r="6" spans="1:10" s="35" customFormat="1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5</v>
      </c>
      <c r="G6" s="206">
        <v>6</v>
      </c>
      <c r="H6" s="206">
        <v>7</v>
      </c>
      <c r="I6" s="206">
        <v>8</v>
      </c>
      <c r="J6" s="206">
        <v>9</v>
      </c>
    </row>
    <row r="7" spans="1:10" s="99" customFormat="1" ht="14.25" customHeight="1">
      <c r="A7" s="491">
        <v>1</v>
      </c>
      <c r="B7" s="487" t="s">
        <v>104</v>
      </c>
      <c r="C7" s="189" t="s">
        <v>506</v>
      </c>
      <c r="D7" s="101" t="s">
        <v>105</v>
      </c>
      <c r="E7" s="101">
        <v>921</v>
      </c>
      <c r="F7" s="101">
        <v>92109</v>
      </c>
      <c r="G7" s="232">
        <v>6050</v>
      </c>
      <c r="H7" s="233">
        <v>8000</v>
      </c>
      <c r="I7" s="368">
        <v>8000</v>
      </c>
      <c r="J7" s="369">
        <f>I7/H7:H8</f>
        <v>1</v>
      </c>
    </row>
    <row r="8" spans="1:10" s="99" customFormat="1" ht="14.25" customHeight="1">
      <c r="A8" s="495"/>
      <c r="B8" s="490"/>
      <c r="C8" s="189" t="s">
        <v>507</v>
      </c>
      <c r="D8" s="101" t="s">
        <v>105</v>
      </c>
      <c r="E8" s="101">
        <v>926</v>
      </c>
      <c r="F8" s="101">
        <v>92605</v>
      </c>
      <c r="G8" s="232">
        <v>6050</v>
      </c>
      <c r="H8" s="233">
        <v>2824</v>
      </c>
      <c r="I8" s="368">
        <v>2824</v>
      </c>
      <c r="J8" s="369">
        <f aca="true" t="shared" si="0" ref="J8:J58">I8/H8:H9</f>
        <v>1</v>
      </c>
    </row>
    <row r="9" spans="1:10" s="99" customFormat="1" ht="26.25" customHeight="1">
      <c r="A9" s="491">
        <v>2</v>
      </c>
      <c r="B9" s="487" t="s">
        <v>106</v>
      </c>
      <c r="C9" s="229" t="s">
        <v>508</v>
      </c>
      <c r="D9" s="101" t="s">
        <v>105</v>
      </c>
      <c r="E9" s="207">
        <v>926</v>
      </c>
      <c r="F9" s="101">
        <v>92605</v>
      </c>
      <c r="G9" s="232">
        <v>6050</v>
      </c>
      <c r="H9" s="233">
        <v>24000</v>
      </c>
      <c r="I9" s="368">
        <v>24000</v>
      </c>
      <c r="J9" s="369">
        <f t="shared" si="0"/>
        <v>1</v>
      </c>
    </row>
    <row r="10" spans="1:10" s="99" customFormat="1" ht="66.75" customHeight="1">
      <c r="A10" s="492"/>
      <c r="B10" s="493"/>
      <c r="C10" s="236" t="s">
        <v>825</v>
      </c>
      <c r="D10" s="101" t="s">
        <v>105</v>
      </c>
      <c r="E10" s="207">
        <v>926</v>
      </c>
      <c r="F10" s="101">
        <v>92605</v>
      </c>
      <c r="G10" s="232">
        <v>4300</v>
      </c>
      <c r="H10" s="233">
        <v>2725</v>
      </c>
      <c r="I10" s="368">
        <v>381.31</v>
      </c>
      <c r="J10" s="369">
        <f t="shared" si="0"/>
        <v>0.1399302752293578</v>
      </c>
    </row>
    <row r="11" spans="1:10" s="99" customFormat="1" ht="30" customHeight="1">
      <c r="A11" s="496">
        <v>3</v>
      </c>
      <c r="B11" s="488" t="s">
        <v>107</v>
      </c>
      <c r="C11" s="229" t="s">
        <v>315</v>
      </c>
      <c r="D11" s="101" t="s">
        <v>105</v>
      </c>
      <c r="E11" s="207">
        <v>926</v>
      </c>
      <c r="F11" s="101">
        <v>92605</v>
      </c>
      <c r="G11" s="232">
        <v>4210</v>
      </c>
      <c r="H11" s="233">
        <v>5269</v>
      </c>
      <c r="I11" s="368">
        <v>5265.01</v>
      </c>
      <c r="J11" s="369">
        <f t="shared" si="0"/>
        <v>0.9992427405579807</v>
      </c>
    </row>
    <row r="12" spans="1:10" s="99" customFormat="1" ht="27.75" customHeight="1">
      <c r="A12" s="492"/>
      <c r="B12" s="490"/>
      <c r="C12" s="229" t="s">
        <v>316</v>
      </c>
      <c r="D12" s="101" t="s">
        <v>105</v>
      </c>
      <c r="E12" s="101">
        <v>921</v>
      </c>
      <c r="F12" s="101">
        <v>92195</v>
      </c>
      <c r="G12" s="232">
        <v>4270</v>
      </c>
      <c r="H12" s="233">
        <v>14000</v>
      </c>
      <c r="I12" s="368">
        <v>13438.15</v>
      </c>
      <c r="J12" s="369">
        <f t="shared" si="0"/>
        <v>0.9598678571428572</v>
      </c>
    </row>
    <row r="13" spans="1:10" s="99" customFormat="1" ht="32.25" customHeight="1">
      <c r="A13" s="491">
        <v>4</v>
      </c>
      <c r="B13" s="487" t="s">
        <v>108</v>
      </c>
      <c r="C13" s="229" t="s">
        <v>317</v>
      </c>
      <c r="D13" s="101" t="s">
        <v>105</v>
      </c>
      <c r="E13" s="101">
        <v>754</v>
      </c>
      <c r="F13" s="207">
        <v>75412</v>
      </c>
      <c r="G13" s="232">
        <v>4270</v>
      </c>
      <c r="H13" s="233">
        <v>13000</v>
      </c>
      <c r="I13" s="368">
        <v>13000</v>
      </c>
      <c r="J13" s="369">
        <f t="shared" si="0"/>
        <v>1</v>
      </c>
    </row>
    <row r="14" spans="1:10" s="99" customFormat="1" ht="30.75" customHeight="1">
      <c r="A14" s="496"/>
      <c r="B14" s="488"/>
      <c r="C14" s="229" t="s">
        <v>318</v>
      </c>
      <c r="D14" s="101" t="s">
        <v>105</v>
      </c>
      <c r="E14" s="101">
        <v>750</v>
      </c>
      <c r="F14" s="101">
        <v>75095</v>
      </c>
      <c r="G14" s="232">
        <v>4210</v>
      </c>
      <c r="H14" s="233">
        <v>2000</v>
      </c>
      <c r="I14" s="368"/>
      <c r="J14" s="369"/>
    </row>
    <row r="15" spans="1:10" s="99" customFormat="1" ht="27.75" customHeight="1">
      <c r="A15" s="494"/>
      <c r="B15" s="489"/>
      <c r="C15" s="229" t="s">
        <v>314</v>
      </c>
      <c r="D15" s="101" t="s">
        <v>105</v>
      </c>
      <c r="E15" s="101">
        <v>900</v>
      </c>
      <c r="F15" s="101">
        <v>90015</v>
      </c>
      <c r="G15" s="232">
        <v>6050</v>
      </c>
      <c r="H15" s="233">
        <v>5000</v>
      </c>
      <c r="I15" s="368">
        <v>4992.26</v>
      </c>
      <c r="J15" s="369">
        <f t="shared" si="0"/>
        <v>0.998452</v>
      </c>
    </row>
    <row r="16" spans="1:10" s="99" customFormat="1" ht="27" customHeight="1">
      <c r="A16" s="494"/>
      <c r="B16" s="489"/>
      <c r="C16" s="229" t="s">
        <v>319</v>
      </c>
      <c r="D16" s="101" t="s">
        <v>105</v>
      </c>
      <c r="E16" s="101">
        <v>750</v>
      </c>
      <c r="F16" s="101">
        <v>75095</v>
      </c>
      <c r="G16" s="232">
        <v>4210</v>
      </c>
      <c r="H16" s="233">
        <v>5000</v>
      </c>
      <c r="I16" s="368">
        <v>5000</v>
      </c>
      <c r="J16" s="369">
        <f t="shared" si="0"/>
        <v>1</v>
      </c>
    </row>
    <row r="17" spans="1:10" s="99" customFormat="1" ht="14.25" customHeight="1">
      <c r="A17" s="495"/>
      <c r="B17" s="490"/>
      <c r="C17" s="229" t="s">
        <v>320</v>
      </c>
      <c r="D17" s="101" t="s">
        <v>105</v>
      </c>
      <c r="E17" s="101">
        <v>926</v>
      </c>
      <c r="F17" s="101">
        <v>92605</v>
      </c>
      <c r="G17" s="232">
        <v>4300</v>
      </c>
      <c r="H17" s="233">
        <v>1725</v>
      </c>
      <c r="I17" s="368"/>
      <c r="J17" s="369"/>
    </row>
    <row r="18" spans="1:10" s="99" customFormat="1" ht="24" customHeight="1">
      <c r="A18" s="491">
        <v>5</v>
      </c>
      <c r="B18" s="487" t="s">
        <v>109</v>
      </c>
      <c r="C18" s="229" t="s">
        <v>321</v>
      </c>
      <c r="D18" s="101" t="s">
        <v>105</v>
      </c>
      <c r="E18" s="207">
        <v>921</v>
      </c>
      <c r="F18" s="101">
        <v>92109</v>
      </c>
      <c r="G18" s="232">
        <v>4270</v>
      </c>
      <c r="H18" s="233">
        <v>4000</v>
      </c>
      <c r="I18" s="368">
        <v>4000</v>
      </c>
      <c r="J18" s="369">
        <f t="shared" si="0"/>
        <v>1</v>
      </c>
    </row>
    <row r="19" spans="1:10" s="99" customFormat="1" ht="24" customHeight="1">
      <c r="A19" s="492"/>
      <c r="B19" s="493"/>
      <c r="C19" s="229" t="s">
        <v>322</v>
      </c>
      <c r="D19" s="101" t="s">
        <v>105</v>
      </c>
      <c r="E19" s="207">
        <v>926</v>
      </c>
      <c r="F19" s="101">
        <v>92605</v>
      </c>
      <c r="G19" s="232">
        <v>6050</v>
      </c>
      <c r="H19" s="233">
        <v>10298</v>
      </c>
      <c r="I19" s="368">
        <v>9704.09</v>
      </c>
      <c r="J19" s="369">
        <f t="shared" si="0"/>
        <v>0.9423276364342591</v>
      </c>
    </row>
    <row r="20" spans="1:10" s="99" customFormat="1" ht="54" customHeight="1">
      <c r="A20" s="491">
        <v>6</v>
      </c>
      <c r="B20" s="487" t="s">
        <v>110</v>
      </c>
      <c r="C20" s="229" t="s">
        <v>826</v>
      </c>
      <c r="D20" s="101" t="s">
        <v>105</v>
      </c>
      <c r="E20" s="207">
        <v>600</v>
      </c>
      <c r="F20" s="101">
        <v>60016</v>
      </c>
      <c r="G20" s="232">
        <v>6050</v>
      </c>
      <c r="H20" s="233">
        <v>5000</v>
      </c>
      <c r="I20" s="368">
        <v>3613.08</v>
      </c>
      <c r="J20" s="369">
        <f t="shared" si="0"/>
        <v>0.722616</v>
      </c>
    </row>
    <row r="21" spans="1:10" s="99" customFormat="1" ht="39" customHeight="1">
      <c r="A21" s="495"/>
      <c r="B21" s="490"/>
      <c r="C21" s="229" t="s">
        <v>323</v>
      </c>
      <c r="D21" s="101" t="s">
        <v>105</v>
      </c>
      <c r="E21" s="207">
        <v>801</v>
      </c>
      <c r="F21" s="101">
        <v>80101</v>
      </c>
      <c r="G21" s="232">
        <v>4270</v>
      </c>
      <c r="H21" s="233">
        <v>9031</v>
      </c>
      <c r="I21" s="368">
        <v>9011.29</v>
      </c>
      <c r="J21" s="369">
        <f t="shared" si="0"/>
        <v>0.9978175174399292</v>
      </c>
    </row>
    <row r="22" spans="1:10" s="99" customFormat="1" ht="24" customHeight="1">
      <c r="A22" s="491">
        <v>7</v>
      </c>
      <c r="B22" s="487" t="s">
        <v>111</v>
      </c>
      <c r="C22" s="229" t="s">
        <v>324</v>
      </c>
      <c r="D22" s="101" t="s">
        <v>105</v>
      </c>
      <c r="E22" s="207">
        <v>600</v>
      </c>
      <c r="F22" s="101">
        <v>60016</v>
      </c>
      <c r="G22" s="232">
        <v>6050</v>
      </c>
      <c r="H22" s="233">
        <v>20000</v>
      </c>
      <c r="I22" s="368">
        <v>20000</v>
      </c>
      <c r="J22" s="369">
        <f t="shared" si="0"/>
        <v>1</v>
      </c>
    </row>
    <row r="23" spans="1:10" s="99" customFormat="1" ht="24" customHeight="1">
      <c r="A23" s="492"/>
      <c r="B23" s="493"/>
      <c r="C23" s="236" t="s">
        <v>325</v>
      </c>
      <c r="D23" s="101" t="s">
        <v>105</v>
      </c>
      <c r="E23" s="207">
        <v>754</v>
      </c>
      <c r="F23" s="101">
        <v>75412</v>
      </c>
      <c r="G23" s="232">
        <v>4210</v>
      </c>
      <c r="H23" s="233">
        <v>3037</v>
      </c>
      <c r="I23" s="368">
        <v>2993.15</v>
      </c>
      <c r="J23" s="369">
        <f t="shared" si="0"/>
        <v>0.9855614092854791</v>
      </c>
    </row>
    <row r="24" spans="1:10" s="99" customFormat="1" ht="24" customHeight="1">
      <c r="A24" s="101">
        <v>8</v>
      </c>
      <c r="B24" s="189" t="s">
        <v>112</v>
      </c>
      <c r="C24" s="236" t="s">
        <v>326</v>
      </c>
      <c r="D24" s="101" t="s">
        <v>105</v>
      </c>
      <c r="E24" s="207">
        <v>900</v>
      </c>
      <c r="F24" s="101">
        <v>90015</v>
      </c>
      <c r="G24" s="232">
        <v>6050</v>
      </c>
      <c r="H24" s="233">
        <v>10770</v>
      </c>
      <c r="I24" s="368">
        <v>10765.18</v>
      </c>
      <c r="J24" s="369">
        <f t="shared" si="0"/>
        <v>0.999552460538533</v>
      </c>
    </row>
    <row r="25" spans="1:10" s="99" customFormat="1" ht="24" customHeight="1">
      <c r="A25" s="101">
        <v>9</v>
      </c>
      <c r="B25" s="189" t="s">
        <v>113</v>
      </c>
      <c r="C25" s="229" t="s">
        <v>327</v>
      </c>
      <c r="D25" s="101" t="s">
        <v>105</v>
      </c>
      <c r="E25" s="207">
        <v>926</v>
      </c>
      <c r="F25" s="101">
        <v>92605</v>
      </c>
      <c r="G25" s="232">
        <v>6050</v>
      </c>
      <c r="H25" s="233">
        <v>10236</v>
      </c>
      <c r="I25" s="368">
        <v>10222.68</v>
      </c>
      <c r="J25" s="369">
        <f t="shared" si="0"/>
        <v>0.9986987104337632</v>
      </c>
    </row>
    <row r="26" spans="1:10" s="99" customFormat="1" ht="41.25" customHeight="1">
      <c r="A26" s="101">
        <v>10</v>
      </c>
      <c r="B26" s="189" t="s">
        <v>328</v>
      </c>
      <c r="C26" s="229" t="s">
        <v>827</v>
      </c>
      <c r="D26" s="101" t="s">
        <v>105</v>
      </c>
      <c r="E26" s="207">
        <v>900</v>
      </c>
      <c r="F26" s="101">
        <v>90015</v>
      </c>
      <c r="G26" s="232">
        <v>6050</v>
      </c>
      <c r="H26" s="233">
        <v>13763</v>
      </c>
      <c r="I26" s="368">
        <v>12950</v>
      </c>
      <c r="J26" s="369">
        <f t="shared" si="0"/>
        <v>0.9409285766184698</v>
      </c>
    </row>
    <row r="27" spans="1:10" s="99" customFormat="1" ht="24" customHeight="1">
      <c r="A27" s="101">
        <v>11</v>
      </c>
      <c r="B27" s="189" t="s">
        <v>114</v>
      </c>
      <c r="C27" s="229" t="s">
        <v>329</v>
      </c>
      <c r="D27" s="101" t="s">
        <v>105</v>
      </c>
      <c r="E27" s="207">
        <v>926</v>
      </c>
      <c r="F27" s="101">
        <v>92605</v>
      </c>
      <c r="G27" s="232">
        <v>6050</v>
      </c>
      <c r="H27" s="233">
        <v>8686</v>
      </c>
      <c r="I27" s="368"/>
      <c r="J27" s="369"/>
    </row>
    <row r="28" spans="1:10" s="99" customFormat="1" ht="24" customHeight="1">
      <c r="A28" s="101">
        <v>12</v>
      </c>
      <c r="B28" s="189" t="s">
        <v>330</v>
      </c>
      <c r="C28" s="229" t="s">
        <v>331</v>
      </c>
      <c r="D28" s="101" t="s">
        <v>105</v>
      </c>
      <c r="E28" s="207">
        <v>926</v>
      </c>
      <c r="F28" s="101">
        <v>92605</v>
      </c>
      <c r="G28" s="232">
        <v>6050</v>
      </c>
      <c r="H28" s="233">
        <v>9407</v>
      </c>
      <c r="I28" s="368">
        <v>9368.8</v>
      </c>
      <c r="J28" s="369">
        <f t="shared" si="0"/>
        <v>0.9959391942170723</v>
      </c>
    </row>
    <row r="29" spans="1:10" s="99" customFormat="1" ht="69.75" customHeight="1">
      <c r="A29" s="491">
        <v>13</v>
      </c>
      <c r="B29" s="487" t="s">
        <v>115</v>
      </c>
      <c r="C29" s="229" t="s">
        <v>302</v>
      </c>
      <c r="D29" s="101" t="s">
        <v>105</v>
      </c>
      <c r="E29" s="207">
        <v>926</v>
      </c>
      <c r="F29" s="101">
        <v>92605</v>
      </c>
      <c r="G29" s="232">
        <v>6050</v>
      </c>
      <c r="H29" s="233">
        <v>13158</v>
      </c>
      <c r="I29" s="368">
        <v>13158</v>
      </c>
      <c r="J29" s="369">
        <f t="shared" si="0"/>
        <v>1</v>
      </c>
    </row>
    <row r="30" spans="1:10" s="99" customFormat="1" ht="24" customHeight="1">
      <c r="A30" s="495"/>
      <c r="B30" s="490"/>
      <c r="C30" s="229" t="s">
        <v>332</v>
      </c>
      <c r="D30" s="101" t="s">
        <v>105</v>
      </c>
      <c r="E30" s="207">
        <v>801</v>
      </c>
      <c r="F30" s="101">
        <v>80101</v>
      </c>
      <c r="G30" s="232">
        <v>4270</v>
      </c>
      <c r="H30" s="233">
        <v>4000</v>
      </c>
      <c r="I30" s="368">
        <v>4000</v>
      </c>
      <c r="J30" s="369">
        <f t="shared" si="0"/>
        <v>1</v>
      </c>
    </row>
    <row r="31" spans="1:10" s="99" customFormat="1" ht="45.75" customHeight="1">
      <c r="A31" s="491">
        <v>14</v>
      </c>
      <c r="B31" s="487" t="s">
        <v>116</v>
      </c>
      <c r="C31" s="229" t="s">
        <v>334</v>
      </c>
      <c r="D31" s="101" t="s">
        <v>105</v>
      </c>
      <c r="E31" s="207">
        <v>600</v>
      </c>
      <c r="F31" s="101">
        <v>60016</v>
      </c>
      <c r="G31" s="232">
        <v>4270</v>
      </c>
      <c r="H31" s="233">
        <v>12363</v>
      </c>
      <c r="I31" s="368">
        <v>12363</v>
      </c>
      <c r="J31" s="369">
        <f t="shared" si="0"/>
        <v>1</v>
      </c>
    </row>
    <row r="32" spans="1:10" s="99" customFormat="1" ht="24" customHeight="1">
      <c r="A32" s="492"/>
      <c r="B32" s="493"/>
      <c r="C32" s="229" t="s">
        <v>333</v>
      </c>
      <c r="D32" s="101" t="s">
        <v>105</v>
      </c>
      <c r="E32" s="207">
        <v>750</v>
      </c>
      <c r="F32" s="101">
        <v>75095</v>
      </c>
      <c r="G32" s="232">
        <v>4300</v>
      </c>
      <c r="H32" s="233">
        <v>1000</v>
      </c>
      <c r="I32" s="368">
        <v>1000</v>
      </c>
      <c r="J32" s="369">
        <f t="shared" si="0"/>
        <v>1</v>
      </c>
    </row>
    <row r="33" spans="1:10" s="99" customFormat="1" ht="41.25" customHeight="1">
      <c r="A33" s="234">
        <v>15</v>
      </c>
      <c r="B33" s="235" t="s">
        <v>117</v>
      </c>
      <c r="C33" s="229" t="s">
        <v>335</v>
      </c>
      <c r="D33" s="101" t="s">
        <v>105</v>
      </c>
      <c r="E33" s="207">
        <v>600</v>
      </c>
      <c r="F33" s="101">
        <v>60016</v>
      </c>
      <c r="G33" s="232">
        <v>6050</v>
      </c>
      <c r="H33" s="233">
        <v>26725</v>
      </c>
      <c r="I33" s="368">
        <v>26725</v>
      </c>
      <c r="J33" s="369">
        <f t="shared" si="0"/>
        <v>1</v>
      </c>
    </row>
    <row r="34" spans="1:10" s="99" customFormat="1" ht="40.5" customHeight="1">
      <c r="A34" s="491">
        <v>16</v>
      </c>
      <c r="B34" s="487" t="s">
        <v>118</v>
      </c>
      <c r="C34" s="229" t="s">
        <v>828</v>
      </c>
      <c r="D34" s="101" t="s">
        <v>105</v>
      </c>
      <c r="E34" s="207">
        <v>754</v>
      </c>
      <c r="F34" s="101">
        <v>75412</v>
      </c>
      <c r="G34" s="232">
        <v>4270</v>
      </c>
      <c r="H34" s="233">
        <v>13788</v>
      </c>
      <c r="I34" s="368">
        <v>13788</v>
      </c>
      <c r="J34" s="369">
        <f t="shared" si="0"/>
        <v>1</v>
      </c>
    </row>
    <row r="35" spans="1:10" s="99" customFormat="1" ht="24" customHeight="1">
      <c r="A35" s="492"/>
      <c r="B35" s="493"/>
      <c r="C35" s="229" t="s">
        <v>696</v>
      </c>
      <c r="D35" s="101" t="s">
        <v>105</v>
      </c>
      <c r="E35" s="207">
        <v>801</v>
      </c>
      <c r="F35" s="101">
        <v>80101</v>
      </c>
      <c r="G35" s="232">
        <v>4270</v>
      </c>
      <c r="H35" s="233">
        <v>5000</v>
      </c>
      <c r="I35" s="368">
        <v>4940.91</v>
      </c>
      <c r="J35" s="369">
        <f t="shared" si="0"/>
        <v>0.988182</v>
      </c>
    </row>
    <row r="36" spans="1:10" s="99" customFormat="1" ht="72.75" customHeight="1">
      <c r="A36" s="491">
        <v>17</v>
      </c>
      <c r="B36" s="487" t="s">
        <v>119</v>
      </c>
      <c r="C36" s="236" t="s">
        <v>829</v>
      </c>
      <c r="D36" s="101" t="s">
        <v>105</v>
      </c>
      <c r="E36" s="207">
        <v>926</v>
      </c>
      <c r="F36" s="101">
        <v>92605</v>
      </c>
      <c r="G36" s="232">
        <v>6050</v>
      </c>
      <c r="H36" s="233">
        <v>20000</v>
      </c>
      <c r="I36" s="368">
        <v>20000</v>
      </c>
      <c r="J36" s="369">
        <f t="shared" si="0"/>
        <v>1</v>
      </c>
    </row>
    <row r="37" spans="1:10" s="99" customFormat="1" ht="33" customHeight="1">
      <c r="A37" s="492"/>
      <c r="B37" s="493"/>
      <c r="C37" s="236" t="s">
        <v>699</v>
      </c>
      <c r="D37" s="101" t="s">
        <v>105</v>
      </c>
      <c r="E37" s="207">
        <v>750</v>
      </c>
      <c r="F37" s="101">
        <v>75095</v>
      </c>
      <c r="G37" s="232">
        <v>4210</v>
      </c>
      <c r="H37" s="233">
        <v>3919</v>
      </c>
      <c r="I37" s="368">
        <v>1308.79</v>
      </c>
      <c r="J37" s="369">
        <f t="shared" si="0"/>
        <v>0.3339601939270222</v>
      </c>
    </row>
    <row r="38" spans="1:10" s="99" customFormat="1" ht="24" customHeight="1">
      <c r="A38" s="491">
        <v>18</v>
      </c>
      <c r="B38" s="487" t="s">
        <v>122</v>
      </c>
      <c r="C38" s="229" t="s">
        <v>700</v>
      </c>
      <c r="D38" s="101" t="s">
        <v>105</v>
      </c>
      <c r="E38" s="207">
        <v>926</v>
      </c>
      <c r="F38" s="101">
        <v>92605</v>
      </c>
      <c r="G38" s="232">
        <v>6050</v>
      </c>
      <c r="H38" s="233">
        <v>3600</v>
      </c>
      <c r="I38" s="368">
        <v>3600</v>
      </c>
      <c r="J38" s="369">
        <f t="shared" si="0"/>
        <v>1</v>
      </c>
    </row>
    <row r="39" spans="1:10" s="99" customFormat="1" ht="24" customHeight="1">
      <c r="A39" s="494"/>
      <c r="B39" s="489"/>
      <c r="C39" s="229" t="s">
        <v>701</v>
      </c>
      <c r="D39" s="101" t="s">
        <v>105</v>
      </c>
      <c r="E39" s="207">
        <v>926</v>
      </c>
      <c r="F39" s="101">
        <v>92605</v>
      </c>
      <c r="G39" s="232">
        <v>4210</v>
      </c>
      <c r="H39" s="233">
        <v>1000</v>
      </c>
      <c r="I39" s="368">
        <v>994.02</v>
      </c>
      <c r="J39" s="369">
        <f t="shared" si="0"/>
        <v>0.99402</v>
      </c>
    </row>
    <row r="40" spans="1:10" s="99" customFormat="1" ht="24" customHeight="1">
      <c r="A40" s="495"/>
      <c r="B40" s="490"/>
      <c r="C40" s="229" t="s">
        <v>702</v>
      </c>
      <c r="D40" s="101" t="s">
        <v>105</v>
      </c>
      <c r="E40" s="207">
        <v>900</v>
      </c>
      <c r="F40" s="101">
        <v>90015</v>
      </c>
      <c r="G40" s="232">
        <v>6050</v>
      </c>
      <c r="H40" s="233">
        <v>13653</v>
      </c>
      <c r="I40" s="368">
        <v>13653</v>
      </c>
      <c r="J40" s="369">
        <f t="shared" si="0"/>
        <v>1</v>
      </c>
    </row>
    <row r="41" spans="1:10" s="99" customFormat="1" ht="24" customHeight="1">
      <c r="A41" s="491">
        <v>19</v>
      </c>
      <c r="B41" s="487" t="s">
        <v>123</v>
      </c>
      <c r="C41" s="229" t="s">
        <v>830</v>
      </c>
      <c r="D41" s="101" t="s">
        <v>105</v>
      </c>
      <c r="E41" s="207">
        <v>754</v>
      </c>
      <c r="F41" s="101">
        <v>75412</v>
      </c>
      <c r="G41" s="232">
        <v>4270</v>
      </c>
      <c r="H41" s="233">
        <v>1000</v>
      </c>
      <c r="I41" s="368">
        <v>1000</v>
      </c>
      <c r="J41" s="369">
        <f t="shared" si="0"/>
        <v>1</v>
      </c>
    </row>
    <row r="42" spans="1:10" s="99" customFormat="1" ht="24" customHeight="1">
      <c r="A42" s="496"/>
      <c r="B42" s="488"/>
      <c r="C42" s="229" t="s">
        <v>703</v>
      </c>
      <c r="D42" s="101" t="s">
        <v>105</v>
      </c>
      <c r="E42" s="207">
        <v>801</v>
      </c>
      <c r="F42" s="101">
        <v>80101</v>
      </c>
      <c r="G42" s="232">
        <v>4210</v>
      </c>
      <c r="H42" s="233">
        <v>500</v>
      </c>
      <c r="I42" s="368"/>
      <c r="J42" s="369"/>
    </row>
    <row r="43" spans="1:10" s="99" customFormat="1" ht="24" customHeight="1">
      <c r="A43" s="496"/>
      <c r="B43" s="488"/>
      <c r="C43" s="229" t="s">
        <v>831</v>
      </c>
      <c r="D43" s="101" t="s">
        <v>105</v>
      </c>
      <c r="E43" s="207">
        <v>801</v>
      </c>
      <c r="F43" s="101">
        <v>80106</v>
      </c>
      <c r="G43" s="232">
        <v>4210</v>
      </c>
      <c r="H43" s="233">
        <v>1000</v>
      </c>
      <c r="I43" s="368"/>
      <c r="J43" s="369"/>
    </row>
    <row r="44" spans="1:10" s="99" customFormat="1" ht="24" customHeight="1">
      <c r="A44" s="492"/>
      <c r="B44" s="493"/>
      <c r="C44" s="229" t="s">
        <v>832</v>
      </c>
      <c r="D44" s="101" t="s">
        <v>105</v>
      </c>
      <c r="E44" s="207">
        <v>600</v>
      </c>
      <c r="F44" s="101">
        <v>60016</v>
      </c>
      <c r="G44" s="232">
        <v>4300</v>
      </c>
      <c r="H44" s="233">
        <v>4823</v>
      </c>
      <c r="I44" s="368">
        <v>4823</v>
      </c>
      <c r="J44" s="369">
        <f t="shared" si="0"/>
        <v>1</v>
      </c>
    </row>
    <row r="45" spans="1:10" s="99" customFormat="1" ht="24" customHeight="1">
      <c r="A45" s="491">
        <v>20</v>
      </c>
      <c r="B45" s="487" t="s">
        <v>120</v>
      </c>
      <c r="C45" s="229" t="s">
        <v>704</v>
      </c>
      <c r="D45" s="101" t="s">
        <v>105</v>
      </c>
      <c r="E45" s="207">
        <v>900</v>
      </c>
      <c r="F45" s="101">
        <v>90015</v>
      </c>
      <c r="G45" s="232">
        <v>4300</v>
      </c>
      <c r="H45" s="233">
        <v>1000</v>
      </c>
      <c r="I45" s="368">
        <v>1000</v>
      </c>
      <c r="J45" s="369">
        <f t="shared" si="0"/>
        <v>1</v>
      </c>
    </row>
    <row r="46" spans="1:10" s="99" customFormat="1" ht="24" customHeight="1">
      <c r="A46" s="496"/>
      <c r="B46" s="488"/>
      <c r="C46" s="229" t="s">
        <v>833</v>
      </c>
      <c r="D46" s="101" t="s">
        <v>105</v>
      </c>
      <c r="E46" s="207">
        <v>926</v>
      </c>
      <c r="F46" s="101">
        <v>92605</v>
      </c>
      <c r="G46" s="232">
        <v>4300</v>
      </c>
      <c r="H46" s="233">
        <v>4000</v>
      </c>
      <c r="I46" s="368">
        <v>4000</v>
      </c>
      <c r="J46" s="369">
        <f t="shared" si="0"/>
        <v>1</v>
      </c>
    </row>
    <row r="47" spans="1:10" s="99" customFormat="1" ht="24" customHeight="1">
      <c r="A47" s="496"/>
      <c r="B47" s="488"/>
      <c r="C47" s="229" t="s">
        <v>705</v>
      </c>
      <c r="D47" s="101" t="s">
        <v>105</v>
      </c>
      <c r="E47" s="207">
        <v>926</v>
      </c>
      <c r="F47" s="101">
        <v>92605</v>
      </c>
      <c r="G47" s="232">
        <v>4210</v>
      </c>
      <c r="H47" s="233">
        <v>1000</v>
      </c>
      <c r="I47" s="368">
        <v>981.18</v>
      </c>
      <c r="J47" s="369">
        <f t="shared" si="0"/>
        <v>0.9811799999999999</v>
      </c>
    </row>
    <row r="48" spans="1:10" s="99" customFormat="1" ht="24" customHeight="1">
      <c r="A48" s="494"/>
      <c r="B48" s="489"/>
      <c r="C48" s="229" t="s">
        <v>706</v>
      </c>
      <c r="D48" s="101" t="s">
        <v>105</v>
      </c>
      <c r="E48" s="207">
        <v>926</v>
      </c>
      <c r="F48" s="101">
        <v>92605</v>
      </c>
      <c r="G48" s="232">
        <v>4300</v>
      </c>
      <c r="H48" s="233">
        <v>3000</v>
      </c>
      <c r="I48" s="368">
        <v>2999.97</v>
      </c>
      <c r="J48" s="369">
        <f t="shared" si="0"/>
        <v>0.9999899999999999</v>
      </c>
    </row>
    <row r="49" spans="1:10" s="99" customFormat="1" ht="24" customHeight="1">
      <c r="A49" s="494"/>
      <c r="B49" s="489"/>
      <c r="C49" s="229" t="s">
        <v>707</v>
      </c>
      <c r="D49" s="101" t="s">
        <v>105</v>
      </c>
      <c r="E49" s="207">
        <v>754</v>
      </c>
      <c r="F49" s="101">
        <v>75412</v>
      </c>
      <c r="G49" s="232">
        <v>4210</v>
      </c>
      <c r="H49" s="233">
        <v>1500</v>
      </c>
      <c r="I49" s="368">
        <v>1480.92</v>
      </c>
      <c r="J49" s="369">
        <f t="shared" si="0"/>
        <v>0.98728</v>
      </c>
    </row>
    <row r="50" spans="1:10" s="99" customFormat="1" ht="24" customHeight="1">
      <c r="A50" s="494"/>
      <c r="B50" s="489"/>
      <c r="C50" s="229" t="s">
        <v>708</v>
      </c>
      <c r="D50" s="101" t="s">
        <v>105</v>
      </c>
      <c r="E50" s="207">
        <v>926</v>
      </c>
      <c r="F50" s="101">
        <v>92605</v>
      </c>
      <c r="G50" s="232">
        <v>4210</v>
      </c>
      <c r="H50" s="233">
        <v>1500</v>
      </c>
      <c r="I50" s="368">
        <v>1500</v>
      </c>
      <c r="J50" s="369">
        <f t="shared" si="0"/>
        <v>1</v>
      </c>
    </row>
    <row r="51" spans="1:10" s="99" customFormat="1" ht="24" customHeight="1">
      <c r="A51" s="495"/>
      <c r="B51" s="490"/>
      <c r="C51" s="229" t="s">
        <v>121</v>
      </c>
      <c r="D51" s="101" t="s">
        <v>105</v>
      </c>
      <c r="E51" s="207">
        <v>750</v>
      </c>
      <c r="F51" s="101">
        <v>75095</v>
      </c>
      <c r="G51" s="232">
        <v>4210</v>
      </c>
      <c r="H51" s="233">
        <v>1095</v>
      </c>
      <c r="I51" s="368">
        <v>1051.49</v>
      </c>
      <c r="J51" s="369">
        <f t="shared" si="0"/>
        <v>0.9602648401826485</v>
      </c>
    </row>
    <row r="52" spans="1:10" s="99" customFormat="1" ht="24" customHeight="1">
      <c r="A52" s="491">
        <v>21</v>
      </c>
      <c r="B52" s="487" t="s">
        <v>124</v>
      </c>
      <c r="C52" s="229" t="s">
        <v>709</v>
      </c>
      <c r="D52" s="101" t="s">
        <v>105</v>
      </c>
      <c r="E52" s="207">
        <v>600</v>
      </c>
      <c r="F52" s="101">
        <v>60016</v>
      </c>
      <c r="G52" s="232">
        <v>6050</v>
      </c>
      <c r="H52" s="233">
        <v>12657</v>
      </c>
      <c r="I52" s="368">
        <v>12268.01</v>
      </c>
      <c r="J52" s="369">
        <f t="shared" si="0"/>
        <v>0.9692668088804615</v>
      </c>
    </row>
    <row r="53" spans="1:10" s="99" customFormat="1" ht="24" customHeight="1">
      <c r="A53" s="492"/>
      <c r="B53" s="493"/>
      <c r="C53" s="229" t="s">
        <v>121</v>
      </c>
      <c r="D53" s="101" t="s">
        <v>105</v>
      </c>
      <c r="E53" s="207">
        <v>750</v>
      </c>
      <c r="F53" s="101">
        <v>75095</v>
      </c>
      <c r="G53" s="232">
        <v>4210</v>
      </c>
      <c r="H53" s="233">
        <v>1000</v>
      </c>
      <c r="I53" s="368">
        <v>1000</v>
      </c>
      <c r="J53" s="369">
        <f t="shared" si="0"/>
        <v>1</v>
      </c>
    </row>
    <row r="54" spans="1:10" s="99" customFormat="1" ht="24" customHeight="1">
      <c r="A54" s="101">
        <v>22</v>
      </c>
      <c r="B54" s="189" t="s">
        <v>125</v>
      </c>
      <c r="C54" s="229" t="s">
        <v>710</v>
      </c>
      <c r="D54" s="101" t="s">
        <v>105</v>
      </c>
      <c r="E54" s="207">
        <v>926</v>
      </c>
      <c r="F54" s="101">
        <v>92605</v>
      </c>
      <c r="G54" s="232">
        <v>6050</v>
      </c>
      <c r="H54" s="233">
        <v>26725</v>
      </c>
      <c r="I54" s="368">
        <v>26725</v>
      </c>
      <c r="J54" s="369">
        <f t="shared" si="0"/>
        <v>1</v>
      </c>
    </row>
    <row r="55" spans="1:10" s="99" customFormat="1" ht="24" customHeight="1">
      <c r="A55" s="101">
        <v>23</v>
      </c>
      <c r="B55" s="189" t="s">
        <v>126</v>
      </c>
      <c r="C55" s="229" t="s">
        <v>711</v>
      </c>
      <c r="D55" s="101" t="s">
        <v>105</v>
      </c>
      <c r="E55" s="207">
        <v>926</v>
      </c>
      <c r="F55" s="101">
        <v>92605</v>
      </c>
      <c r="G55" s="232">
        <v>6050</v>
      </c>
      <c r="H55" s="233">
        <v>11064</v>
      </c>
      <c r="I55" s="368">
        <v>10906.12</v>
      </c>
      <c r="J55" s="369">
        <f t="shared" si="0"/>
        <v>0.9857302964569776</v>
      </c>
    </row>
    <row r="56" spans="1:10" s="99" customFormat="1" ht="42.75" customHeight="1">
      <c r="A56" s="101">
        <v>24</v>
      </c>
      <c r="B56" s="189" t="s">
        <v>127</v>
      </c>
      <c r="C56" s="229" t="s">
        <v>834</v>
      </c>
      <c r="D56" s="101" t="s">
        <v>105</v>
      </c>
      <c r="E56" s="101">
        <v>921</v>
      </c>
      <c r="F56" s="101">
        <v>92109</v>
      </c>
      <c r="G56" s="232">
        <v>6050</v>
      </c>
      <c r="H56" s="233">
        <v>15046</v>
      </c>
      <c r="I56" s="368">
        <v>15046</v>
      </c>
      <c r="J56" s="369">
        <f t="shared" si="0"/>
        <v>1</v>
      </c>
    </row>
    <row r="57" spans="1:10" s="99" customFormat="1" ht="16.5" customHeight="1">
      <c r="A57" s="431"/>
      <c r="B57" s="431"/>
      <c r="C57" s="431"/>
      <c r="D57" s="431"/>
      <c r="E57" s="484"/>
      <c r="F57" s="148"/>
      <c r="G57" s="148"/>
      <c r="H57" s="233"/>
      <c r="I57" s="368"/>
      <c r="J57" s="369"/>
    </row>
    <row r="58" spans="1:10" s="99" customFormat="1" ht="19.5" customHeight="1">
      <c r="A58" s="431" t="s">
        <v>89</v>
      </c>
      <c r="B58" s="484"/>
      <c r="C58" s="484"/>
      <c r="D58" s="484"/>
      <c r="E58" s="484"/>
      <c r="F58" s="148"/>
      <c r="G58" s="148"/>
      <c r="H58" s="373">
        <f>SUM(H7:H57)</f>
        <v>392887</v>
      </c>
      <c r="I58" s="374">
        <f>SUM(I7:I57)</f>
        <v>369841.4099999999</v>
      </c>
      <c r="J58" s="290">
        <f t="shared" si="0"/>
        <v>0.941342956117153</v>
      </c>
    </row>
    <row r="59" spans="1:6" s="36" customFormat="1" ht="29.25" customHeight="1">
      <c r="A59" s="481" t="s">
        <v>218</v>
      </c>
      <c r="B59" s="481"/>
      <c r="C59" s="481"/>
      <c r="D59" s="481"/>
      <c r="E59" s="481"/>
      <c r="F59" s="481"/>
    </row>
    <row r="60" s="37" customFormat="1" ht="12.75">
      <c r="A60" s="37" t="s">
        <v>215</v>
      </c>
    </row>
    <row r="61" ht="12.75">
      <c r="A61" t="s">
        <v>219</v>
      </c>
    </row>
    <row r="62" spans="8:9" ht="12.75">
      <c r="H62" t="s">
        <v>836</v>
      </c>
      <c r="I62" s="179">
        <f>I7+I8+I9+I15+I19+I20+I22+I24+I25+I26+I27+I28+I29+I33+I36+I38+I40+I52+I54+I55+I56</f>
        <v>258521.22000000003</v>
      </c>
    </row>
    <row r="63" spans="8:9" ht="12.75">
      <c r="H63" t="s">
        <v>837</v>
      </c>
      <c r="I63" s="179">
        <f>I58-I62</f>
        <v>111320.18999999989</v>
      </c>
    </row>
  </sheetData>
  <sheetProtection/>
  <mergeCells count="34">
    <mergeCell ref="A59:F59"/>
    <mergeCell ref="A57:E57"/>
    <mergeCell ref="A58:E58"/>
    <mergeCell ref="A31:A32"/>
    <mergeCell ref="A52:A53"/>
    <mergeCell ref="B52:B53"/>
    <mergeCell ref="B31:B32"/>
    <mergeCell ref="A41:A44"/>
    <mergeCell ref="B41:B44"/>
    <mergeCell ref="A45:A51"/>
    <mergeCell ref="A7:A8"/>
    <mergeCell ref="B7:B8"/>
    <mergeCell ref="A2:J2"/>
    <mergeCell ref="A29:A30"/>
    <mergeCell ref="B29:B30"/>
    <mergeCell ref="A22:A23"/>
    <mergeCell ref="A9:A10"/>
    <mergeCell ref="B9:B10"/>
    <mergeCell ref="A11:A12"/>
    <mergeCell ref="B11:B12"/>
    <mergeCell ref="A34:A35"/>
    <mergeCell ref="B34:B35"/>
    <mergeCell ref="B22:B23"/>
    <mergeCell ref="A13:A17"/>
    <mergeCell ref="B13:B17"/>
    <mergeCell ref="A20:A21"/>
    <mergeCell ref="B20:B21"/>
    <mergeCell ref="B18:B19"/>
    <mergeCell ref="A18:A19"/>
    <mergeCell ref="B45:B51"/>
    <mergeCell ref="A36:A37"/>
    <mergeCell ref="B36:B37"/>
    <mergeCell ref="A38:A40"/>
    <mergeCell ref="B38:B4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3"/>
  <sheetViews>
    <sheetView zoomScalePageLayoutView="0" workbookViewId="0" topLeftCell="A202">
      <selection activeCell="I202" sqref="I202"/>
    </sheetView>
  </sheetViews>
  <sheetFormatPr defaultColWidth="9.00390625" defaultRowHeight="12.75"/>
  <cols>
    <col min="1" max="1" width="4.375" style="0" customWidth="1"/>
    <col min="2" max="2" width="6.125" style="0" customWidth="1"/>
    <col min="3" max="3" width="5.25390625" style="0" customWidth="1"/>
    <col min="4" max="4" width="42.625" style="0" customWidth="1"/>
    <col min="5" max="5" width="13.125" style="0" customWidth="1"/>
    <col min="6" max="6" width="13.25390625" style="0" customWidth="1"/>
    <col min="7" max="7" width="8.125" style="0" customWidth="1"/>
    <col min="8" max="8" width="12.375" style="0" customWidth="1"/>
    <col min="9" max="9" width="13.00390625" style="0" customWidth="1"/>
  </cols>
  <sheetData>
    <row r="1" spans="1:9" ht="18">
      <c r="A1" s="414" t="s">
        <v>47</v>
      </c>
      <c r="B1" s="414"/>
      <c r="C1" s="414"/>
      <c r="D1" s="414"/>
      <c r="E1" s="414"/>
      <c r="F1" s="410"/>
      <c r="G1" s="410"/>
      <c r="H1" s="410"/>
      <c r="I1" s="410"/>
    </row>
    <row r="2" spans="1:10" ht="18">
      <c r="A2" s="286"/>
      <c r="B2" s="286"/>
      <c r="C2" s="286"/>
      <c r="D2" s="286"/>
      <c r="E2" s="286"/>
      <c r="F2" s="287"/>
      <c r="G2" s="287"/>
      <c r="H2" s="287"/>
      <c r="I2" s="287"/>
      <c r="J2" s="13" t="s">
        <v>924</v>
      </c>
    </row>
    <row r="3" spans="1:10" s="13" customFormat="1" ht="12.75" customHeight="1">
      <c r="A3" s="394" t="s">
        <v>890</v>
      </c>
      <c r="B3" s="394" t="s">
        <v>891</v>
      </c>
      <c r="C3" s="394" t="s">
        <v>892</v>
      </c>
      <c r="D3" s="397" t="s">
        <v>935</v>
      </c>
      <c r="E3" s="415" t="s">
        <v>925</v>
      </c>
      <c r="F3" s="416"/>
      <c r="G3" s="392"/>
      <c r="H3" s="415" t="s">
        <v>2</v>
      </c>
      <c r="I3" s="416"/>
      <c r="J3" s="392"/>
    </row>
    <row r="4" spans="1:10" s="288" customFormat="1" ht="25.5">
      <c r="A4" s="395"/>
      <c r="B4" s="396"/>
      <c r="C4" s="396"/>
      <c r="D4" s="384"/>
      <c r="E4" s="171" t="s">
        <v>926</v>
      </c>
      <c r="F4" s="171" t="s">
        <v>927</v>
      </c>
      <c r="G4" s="289" t="s">
        <v>928</v>
      </c>
      <c r="H4" s="289" t="s">
        <v>926</v>
      </c>
      <c r="I4" s="289" t="s">
        <v>927</v>
      </c>
      <c r="J4" s="289" t="s">
        <v>928</v>
      </c>
    </row>
    <row r="5" spans="1:10" s="11" customFormat="1" ht="16.5" customHeight="1">
      <c r="A5" s="7">
        <v>1</v>
      </c>
      <c r="B5" s="7">
        <v>2</v>
      </c>
      <c r="C5" s="7">
        <v>3</v>
      </c>
      <c r="D5" s="7">
        <v>4</v>
      </c>
      <c r="E5" s="7">
        <v>6</v>
      </c>
      <c r="F5" s="7">
        <v>7</v>
      </c>
      <c r="G5" s="7">
        <v>7</v>
      </c>
      <c r="H5" s="7">
        <v>8</v>
      </c>
      <c r="I5" s="7">
        <v>9</v>
      </c>
      <c r="J5" s="7">
        <v>10</v>
      </c>
    </row>
    <row r="6" spans="1:11" s="11" customFormat="1" ht="60.75" customHeight="1">
      <c r="A6" s="100"/>
      <c r="B6" s="100"/>
      <c r="C6" s="40" t="s">
        <v>261</v>
      </c>
      <c r="D6" s="27" t="s">
        <v>796</v>
      </c>
      <c r="E6" s="263">
        <v>145875.12</v>
      </c>
      <c r="F6" s="263">
        <v>145875.12</v>
      </c>
      <c r="G6" s="291">
        <f>F6/E6</f>
        <v>1</v>
      </c>
      <c r="H6" s="222"/>
      <c r="I6" s="222"/>
      <c r="J6" s="291"/>
      <c r="K6" s="292"/>
    </row>
    <row r="7" spans="1:11" s="299" customFormat="1" ht="15.75" customHeight="1">
      <c r="A7" s="273"/>
      <c r="B7" s="273" t="s">
        <v>581</v>
      </c>
      <c r="C7" s="150"/>
      <c r="D7" s="272" t="s">
        <v>225</v>
      </c>
      <c r="E7" s="181">
        <f>SUM(E6)</f>
        <v>145875.12</v>
      </c>
      <c r="F7" s="181">
        <f>SUM(F6)</f>
        <v>145875.12</v>
      </c>
      <c r="G7" s="296">
        <f aca="true" t="shared" si="0" ref="G7:G17">F7/E7</f>
        <v>1</v>
      </c>
      <c r="H7" s="297"/>
      <c r="I7" s="297"/>
      <c r="J7" s="296"/>
      <c r="K7" s="298"/>
    </row>
    <row r="8" spans="1:11" s="299" customFormat="1" ht="15.75" customHeight="1">
      <c r="A8" s="273" t="s">
        <v>220</v>
      </c>
      <c r="B8" s="273"/>
      <c r="C8" s="150"/>
      <c r="D8" s="272" t="s">
        <v>221</v>
      </c>
      <c r="E8" s="181">
        <f>E7</f>
        <v>145875.12</v>
      </c>
      <c r="F8" s="181">
        <f>F7</f>
        <v>145875.12</v>
      </c>
      <c r="G8" s="296">
        <f t="shared" si="0"/>
        <v>1</v>
      </c>
      <c r="H8" s="297"/>
      <c r="I8" s="297"/>
      <c r="J8" s="296"/>
      <c r="K8" s="298"/>
    </row>
    <row r="9" spans="1:11" ht="53.25" customHeight="1">
      <c r="A9" s="39"/>
      <c r="B9" s="40"/>
      <c r="C9" s="40" t="s">
        <v>226</v>
      </c>
      <c r="D9" s="77" t="s">
        <v>1004</v>
      </c>
      <c r="E9" s="85">
        <v>3000</v>
      </c>
      <c r="F9" s="179">
        <v>2727.78</v>
      </c>
      <c r="G9" s="291">
        <f t="shared" si="0"/>
        <v>0.9092600000000001</v>
      </c>
      <c r="H9" s="293"/>
      <c r="I9" s="293"/>
      <c r="J9" s="294"/>
      <c r="K9" s="295"/>
    </row>
    <row r="10" spans="1:10" s="13" customFormat="1" ht="15.75" customHeight="1">
      <c r="A10" s="46"/>
      <c r="B10" s="47" t="s">
        <v>224</v>
      </c>
      <c r="C10" s="47"/>
      <c r="D10" s="24" t="s">
        <v>225</v>
      </c>
      <c r="E10" s="78">
        <f>SUM(E9)</f>
        <v>3000</v>
      </c>
      <c r="F10" s="78">
        <f>SUM(F9)</f>
        <v>2727.78</v>
      </c>
      <c r="G10" s="296">
        <f t="shared" si="0"/>
        <v>0.9092600000000001</v>
      </c>
      <c r="H10" s="87"/>
      <c r="I10" s="87"/>
      <c r="J10" s="290"/>
    </row>
    <row r="11" spans="1:10" s="13" customFormat="1" ht="19.5" customHeight="1">
      <c r="A11" s="46" t="s">
        <v>222</v>
      </c>
      <c r="B11" s="47"/>
      <c r="C11" s="47"/>
      <c r="D11" s="24" t="s">
        <v>223</v>
      </c>
      <c r="E11" s="78">
        <f>E10</f>
        <v>3000</v>
      </c>
      <c r="F11" s="78">
        <f>F10</f>
        <v>2727.78</v>
      </c>
      <c r="G11" s="296">
        <f t="shared" si="0"/>
        <v>0.9092600000000001</v>
      </c>
      <c r="H11" s="87"/>
      <c r="I11" s="87"/>
      <c r="J11" s="290"/>
    </row>
    <row r="12" spans="1:10" s="13" customFormat="1" ht="21.75" customHeight="1">
      <c r="A12" s="46"/>
      <c r="B12" s="47"/>
      <c r="C12" s="49" t="s">
        <v>266</v>
      </c>
      <c r="D12" s="182" t="s">
        <v>556</v>
      </c>
      <c r="E12" s="86">
        <v>2</v>
      </c>
      <c r="F12" s="86">
        <v>2.3</v>
      </c>
      <c r="G12" s="291">
        <f t="shared" si="0"/>
        <v>1.15</v>
      </c>
      <c r="H12" s="87"/>
      <c r="I12" s="87"/>
      <c r="J12" s="290"/>
    </row>
    <row r="13" spans="1:10" s="13" customFormat="1" ht="21.75" customHeight="1">
      <c r="A13" s="46"/>
      <c r="B13" s="47" t="s">
        <v>585</v>
      </c>
      <c r="C13" s="47"/>
      <c r="D13" s="26" t="s">
        <v>491</v>
      </c>
      <c r="E13" s="78">
        <f>SUM(E12)</f>
        <v>2</v>
      </c>
      <c r="F13" s="78">
        <f>SUM(F12)</f>
        <v>2.3</v>
      </c>
      <c r="G13" s="296">
        <f t="shared" si="0"/>
        <v>1.15</v>
      </c>
      <c r="H13" s="87"/>
      <c r="I13" s="87"/>
      <c r="J13" s="290"/>
    </row>
    <row r="14" spans="1:10" s="13" customFormat="1" ht="30.75" customHeight="1">
      <c r="A14" s="46"/>
      <c r="B14" s="47"/>
      <c r="C14" s="49" t="s">
        <v>485</v>
      </c>
      <c r="D14" s="182" t="s">
        <v>99</v>
      </c>
      <c r="E14" s="86">
        <v>467</v>
      </c>
      <c r="F14" s="86">
        <v>766.48</v>
      </c>
      <c r="G14" s="291">
        <f t="shared" si="0"/>
        <v>1.641284796573876</v>
      </c>
      <c r="H14" s="87"/>
      <c r="I14" s="87"/>
      <c r="J14" s="290"/>
    </row>
    <row r="15" spans="1:10" s="13" customFormat="1" ht="21.75" customHeight="1">
      <c r="A15" s="46"/>
      <c r="B15" s="47"/>
      <c r="C15" s="49" t="s">
        <v>266</v>
      </c>
      <c r="D15" s="182" t="s">
        <v>556</v>
      </c>
      <c r="E15" s="86">
        <v>1664</v>
      </c>
      <c r="F15" s="86">
        <v>1664.26</v>
      </c>
      <c r="G15" s="291">
        <f t="shared" si="0"/>
        <v>1.00015625</v>
      </c>
      <c r="H15" s="87"/>
      <c r="I15" s="87"/>
      <c r="J15" s="290"/>
    </row>
    <row r="16" spans="1:10" s="13" customFormat="1" ht="48.75" customHeight="1">
      <c r="A16" s="46"/>
      <c r="B16" s="47"/>
      <c r="C16" s="49" t="s">
        <v>131</v>
      </c>
      <c r="D16" s="182" t="s">
        <v>1005</v>
      </c>
      <c r="E16" s="86"/>
      <c r="F16" s="86"/>
      <c r="G16" s="291"/>
      <c r="H16" s="86">
        <v>1193249</v>
      </c>
      <c r="I16" s="86">
        <v>1193249</v>
      </c>
      <c r="J16" s="291">
        <f aca="true" t="shared" si="1" ref="J16:J22">I16/H16</f>
        <v>1</v>
      </c>
    </row>
    <row r="17" spans="1:10" s="13" customFormat="1" ht="16.5" customHeight="1">
      <c r="A17" s="46"/>
      <c r="B17" s="47" t="s">
        <v>231</v>
      </c>
      <c r="C17" s="47"/>
      <c r="D17" s="26" t="s">
        <v>588</v>
      </c>
      <c r="E17" s="78">
        <f>SUM(E14:E16)</f>
        <v>2131</v>
      </c>
      <c r="F17" s="78">
        <f>SUM(F14:F16)</f>
        <v>2430.74</v>
      </c>
      <c r="G17" s="296">
        <f t="shared" si="0"/>
        <v>1.1406569685593617</v>
      </c>
      <c r="H17" s="87">
        <f>SUM(H14:H16)</f>
        <v>1193249</v>
      </c>
      <c r="I17" s="87">
        <f>SUM(I14:I16)</f>
        <v>1193249</v>
      </c>
      <c r="J17" s="296">
        <f t="shared" si="1"/>
        <v>1</v>
      </c>
    </row>
    <row r="18" spans="1:11" s="38" customFormat="1" ht="51.75" customHeight="1">
      <c r="A18" s="48"/>
      <c r="B18" s="49"/>
      <c r="C18" s="40" t="s">
        <v>513</v>
      </c>
      <c r="D18" s="77" t="s">
        <v>652</v>
      </c>
      <c r="E18" s="86"/>
      <c r="F18" s="86"/>
      <c r="G18" s="294"/>
      <c r="H18" s="293">
        <v>10000</v>
      </c>
      <c r="I18" s="293">
        <v>10000</v>
      </c>
      <c r="J18" s="291">
        <f t="shared" si="1"/>
        <v>1</v>
      </c>
      <c r="K18" s="295"/>
    </row>
    <row r="19" spans="1:10" s="13" customFormat="1" ht="22.5" customHeight="1">
      <c r="A19" s="46"/>
      <c r="B19" s="47" t="s">
        <v>154</v>
      </c>
      <c r="C19" s="47"/>
      <c r="D19" s="26" t="s">
        <v>155</v>
      </c>
      <c r="E19" s="78"/>
      <c r="F19" s="78"/>
      <c r="G19" s="290"/>
      <c r="H19" s="87">
        <f>SUM(H18)</f>
        <v>10000</v>
      </c>
      <c r="I19" s="87">
        <f>SUM(I18)</f>
        <v>10000</v>
      </c>
      <c r="J19" s="296">
        <f t="shared" si="1"/>
        <v>1</v>
      </c>
    </row>
    <row r="20" spans="1:11" ht="44.25" customHeight="1">
      <c r="A20" s="39"/>
      <c r="B20" s="40"/>
      <c r="C20" s="49" t="s">
        <v>131</v>
      </c>
      <c r="D20" s="182" t="s">
        <v>1005</v>
      </c>
      <c r="E20" s="85"/>
      <c r="F20" s="85"/>
      <c r="G20" s="294"/>
      <c r="H20" s="293">
        <v>1128419</v>
      </c>
      <c r="I20" s="293">
        <v>1128419</v>
      </c>
      <c r="J20" s="291">
        <f t="shared" si="1"/>
        <v>1</v>
      </c>
      <c r="K20" s="295"/>
    </row>
    <row r="21" spans="1:11" ht="27" customHeight="1">
      <c r="A21" s="39"/>
      <c r="B21" s="47" t="s">
        <v>199</v>
      </c>
      <c r="C21" s="47"/>
      <c r="D21" s="74" t="s">
        <v>372</v>
      </c>
      <c r="E21" s="85"/>
      <c r="F21" s="85"/>
      <c r="G21" s="294"/>
      <c r="H21" s="87">
        <f>SUM(H20)</f>
        <v>1128419</v>
      </c>
      <c r="I21" s="87">
        <f>SUM(I20)</f>
        <v>1128419</v>
      </c>
      <c r="J21" s="296">
        <f t="shared" si="1"/>
        <v>1</v>
      </c>
      <c r="K21" s="295"/>
    </row>
    <row r="22" spans="1:10" s="13" customFormat="1" ht="21.75" customHeight="1">
      <c r="A22" s="46" t="s">
        <v>229</v>
      </c>
      <c r="B22" s="47"/>
      <c r="C22" s="47"/>
      <c r="D22" s="26" t="s">
        <v>230</v>
      </c>
      <c r="E22" s="78">
        <f>E13+E17</f>
        <v>2133</v>
      </c>
      <c r="F22" s="78">
        <f>F13+F17</f>
        <v>2433.04</v>
      </c>
      <c r="G22" s="290">
        <f>F22/E22</f>
        <v>1.1406657290201594</v>
      </c>
      <c r="H22" s="87">
        <f>H17+H19+H21</f>
        <v>2331668</v>
      </c>
      <c r="I22" s="87">
        <f>I17+I19+I21</f>
        <v>2331668</v>
      </c>
      <c r="J22" s="290">
        <f t="shared" si="1"/>
        <v>1</v>
      </c>
    </row>
    <row r="23" spans="1:11" ht="27.75" customHeight="1">
      <c r="A23" s="39"/>
      <c r="B23" s="40"/>
      <c r="C23" s="40" t="s">
        <v>237</v>
      </c>
      <c r="D23" s="27" t="s">
        <v>254</v>
      </c>
      <c r="E23" s="85">
        <v>121089</v>
      </c>
      <c r="F23" s="85">
        <v>84018.12</v>
      </c>
      <c r="G23" s="300">
        <f aca="true" t="shared" si="2" ref="G23:G31">F23/E23</f>
        <v>0.6938542724772687</v>
      </c>
      <c r="H23" s="293"/>
      <c r="I23" s="293"/>
      <c r="J23" s="294"/>
      <c r="K23" s="295"/>
    </row>
    <row r="24" spans="1:11" ht="15.75" customHeight="1">
      <c r="A24" s="39"/>
      <c r="B24" s="40"/>
      <c r="C24" s="40" t="s">
        <v>232</v>
      </c>
      <c r="D24" s="27" t="s">
        <v>265</v>
      </c>
      <c r="E24" s="85">
        <v>1875</v>
      </c>
      <c r="F24" s="85">
        <v>1875</v>
      </c>
      <c r="G24" s="300">
        <f t="shared" si="2"/>
        <v>1</v>
      </c>
      <c r="H24" s="293"/>
      <c r="I24" s="293"/>
      <c r="J24" s="294"/>
      <c r="K24" s="295"/>
    </row>
    <row r="25" spans="1:11" ht="54" customHeight="1">
      <c r="A25" s="39"/>
      <c r="B25" s="40"/>
      <c r="C25" s="40" t="s">
        <v>226</v>
      </c>
      <c r="D25" s="77" t="s">
        <v>1004</v>
      </c>
      <c r="E25" s="85">
        <v>266127.17</v>
      </c>
      <c r="F25" s="85">
        <v>223275.76</v>
      </c>
      <c r="G25" s="300">
        <f t="shared" si="2"/>
        <v>0.8389814538665857</v>
      </c>
      <c r="H25" s="293"/>
      <c r="I25" s="293"/>
      <c r="J25" s="294"/>
      <c r="K25" s="295"/>
    </row>
    <row r="26" spans="1:11" ht="43.5" customHeight="1">
      <c r="A26" s="39"/>
      <c r="B26" s="40"/>
      <c r="C26" s="40" t="s">
        <v>675</v>
      </c>
      <c r="D26" s="77" t="s">
        <v>1006</v>
      </c>
      <c r="E26" s="85"/>
      <c r="F26" s="85"/>
      <c r="G26" s="290"/>
      <c r="H26" s="293">
        <v>54450</v>
      </c>
      <c r="I26" s="293">
        <v>44215</v>
      </c>
      <c r="J26" s="294">
        <f>I26/H26</f>
        <v>0.8120293847566575</v>
      </c>
      <c r="K26" s="295"/>
    </row>
    <row r="27" spans="1:11" ht="37.5" customHeight="1">
      <c r="A27" s="39"/>
      <c r="B27" s="40"/>
      <c r="C27" s="40" t="s">
        <v>562</v>
      </c>
      <c r="D27" s="27" t="s">
        <v>1007</v>
      </c>
      <c r="E27" s="85"/>
      <c r="F27" s="85"/>
      <c r="G27" s="290"/>
      <c r="H27" s="293">
        <v>3135779.98</v>
      </c>
      <c r="I27" s="293">
        <v>1472126.62</v>
      </c>
      <c r="J27" s="294">
        <f>I27/H27</f>
        <v>0.46946106850264413</v>
      </c>
      <c r="K27" s="295"/>
    </row>
    <row r="28" spans="1:11" ht="17.25" customHeight="1">
      <c r="A28" s="39"/>
      <c r="B28" s="40"/>
      <c r="C28" s="40" t="s">
        <v>526</v>
      </c>
      <c r="D28" s="27" t="s">
        <v>527</v>
      </c>
      <c r="E28" s="85">
        <v>2803</v>
      </c>
      <c r="F28" s="85">
        <v>2816.65</v>
      </c>
      <c r="G28" s="300">
        <f t="shared" si="2"/>
        <v>1.0048697823760258</v>
      </c>
      <c r="H28" s="293"/>
      <c r="I28" s="293"/>
      <c r="J28" s="294"/>
      <c r="K28" s="295"/>
    </row>
    <row r="29" spans="1:11" ht="17.25" customHeight="1">
      <c r="A29" s="39"/>
      <c r="B29" s="40"/>
      <c r="C29" s="40" t="s">
        <v>266</v>
      </c>
      <c r="D29" s="27" t="s">
        <v>267</v>
      </c>
      <c r="E29" s="85"/>
      <c r="F29" s="85">
        <v>615</v>
      </c>
      <c r="G29" s="300"/>
      <c r="H29" s="293"/>
      <c r="I29" s="293"/>
      <c r="J29" s="294"/>
      <c r="K29" s="295"/>
    </row>
    <row r="30" spans="1:11" ht="17.25" customHeight="1">
      <c r="A30" s="39"/>
      <c r="B30" s="47" t="s">
        <v>235</v>
      </c>
      <c r="C30" s="47"/>
      <c r="D30" s="26" t="s">
        <v>236</v>
      </c>
      <c r="E30" s="78">
        <f>SUM(E23:E29)</f>
        <v>391894.17</v>
      </c>
      <c r="F30" s="78">
        <f>SUM(F23:F29)</f>
        <v>312600.53</v>
      </c>
      <c r="G30" s="290">
        <f t="shared" si="2"/>
        <v>0.7976656810179137</v>
      </c>
      <c r="H30" s="87">
        <f>SUM(H23:H29)</f>
        <v>3190229.98</v>
      </c>
      <c r="I30" s="87">
        <f>SUM(I23:I29)</f>
        <v>1516341.62</v>
      </c>
      <c r="J30" s="290">
        <f>I30/H30</f>
        <v>0.4753079337559232</v>
      </c>
      <c r="K30" s="295"/>
    </row>
    <row r="31" spans="1:11" ht="17.25" customHeight="1">
      <c r="A31" s="46" t="s">
        <v>233</v>
      </c>
      <c r="B31" s="47"/>
      <c r="C31" s="47"/>
      <c r="D31" s="26" t="s">
        <v>234</v>
      </c>
      <c r="E31" s="78">
        <f>E30</f>
        <v>391894.17</v>
      </c>
      <c r="F31" s="78">
        <f>F30</f>
        <v>312600.53</v>
      </c>
      <c r="G31" s="290">
        <f t="shared" si="2"/>
        <v>0.7976656810179137</v>
      </c>
      <c r="H31" s="87">
        <f>H30</f>
        <v>3190229.98</v>
      </c>
      <c r="I31" s="87">
        <f>I30</f>
        <v>1516341.62</v>
      </c>
      <c r="J31" s="290">
        <f>I31/H31</f>
        <v>0.4753079337559232</v>
      </c>
      <c r="K31" s="295"/>
    </row>
    <row r="32" spans="1:11" ht="58.5" customHeight="1">
      <c r="A32" s="46"/>
      <c r="B32" s="47"/>
      <c r="C32" s="149" t="s">
        <v>91</v>
      </c>
      <c r="D32" s="77" t="s">
        <v>0</v>
      </c>
      <c r="E32" s="78"/>
      <c r="F32" s="78"/>
      <c r="G32" s="290"/>
      <c r="H32" s="196">
        <v>297267.69</v>
      </c>
      <c r="I32" s="196">
        <v>60745.72</v>
      </c>
      <c r="J32" s="300">
        <f>I32/H32</f>
        <v>0.20434686325984502</v>
      </c>
      <c r="K32" s="295"/>
    </row>
    <row r="33" spans="1:11" ht="17.25" customHeight="1">
      <c r="A33" s="46"/>
      <c r="B33" s="47" t="s">
        <v>693</v>
      </c>
      <c r="C33" s="47"/>
      <c r="D33" s="26" t="s">
        <v>666</v>
      </c>
      <c r="E33" s="78"/>
      <c r="F33" s="78"/>
      <c r="G33" s="290"/>
      <c r="H33" s="293">
        <f>SUM(H32)</f>
        <v>297267.69</v>
      </c>
      <c r="I33" s="293">
        <f>SUM(I32)</f>
        <v>60745.72</v>
      </c>
      <c r="J33" s="300">
        <f>I33/H33</f>
        <v>0.20434686325984502</v>
      </c>
      <c r="K33" s="295"/>
    </row>
    <row r="34" spans="1:10" s="13" customFormat="1" ht="18.75" customHeight="1">
      <c r="A34" s="46" t="s">
        <v>692</v>
      </c>
      <c r="B34" s="47"/>
      <c r="C34" s="47"/>
      <c r="D34" s="26" t="s">
        <v>889</v>
      </c>
      <c r="E34" s="78"/>
      <c r="F34" s="78"/>
      <c r="G34" s="290"/>
      <c r="H34" s="87">
        <f>H33</f>
        <v>297267.69</v>
      </c>
      <c r="I34" s="87">
        <f>I33</f>
        <v>60745.72</v>
      </c>
      <c r="J34" s="290">
        <f>I34/H34</f>
        <v>0.20434686325984502</v>
      </c>
    </row>
    <row r="35" spans="1:10" s="13" customFormat="1" ht="58.5" customHeight="1">
      <c r="A35" s="46"/>
      <c r="B35" s="47"/>
      <c r="C35" s="40" t="s">
        <v>261</v>
      </c>
      <c r="D35" s="27" t="s">
        <v>796</v>
      </c>
      <c r="E35" s="86">
        <v>95040</v>
      </c>
      <c r="F35" s="86">
        <v>95040</v>
      </c>
      <c r="G35" s="300">
        <f>F35/E35</f>
        <v>1</v>
      </c>
      <c r="H35" s="87"/>
      <c r="I35" s="87"/>
      <c r="J35" s="290"/>
    </row>
    <row r="36" spans="1:10" s="13" customFormat="1" ht="54" customHeight="1">
      <c r="A36" s="46"/>
      <c r="B36" s="47"/>
      <c r="C36" s="40" t="s">
        <v>262</v>
      </c>
      <c r="D36" s="27" t="s">
        <v>263</v>
      </c>
      <c r="E36" s="86">
        <v>100</v>
      </c>
      <c r="F36" s="86">
        <v>80.6</v>
      </c>
      <c r="G36" s="300">
        <f aca="true" t="shared" si="3" ref="G36:G53">F36/E36</f>
        <v>0.8059999999999999</v>
      </c>
      <c r="H36" s="87"/>
      <c r="I36" s="87"/>
      <c r="J36" s="290"/>
    </row>
    <row r="37" spans="1:11" ht="30" customHeight="1">
      <c r="A37" s="39"/>
      <c r="B37" s="47" t="s">
        <v>259</v>
      </c>
      <c r="C37" s="47"/>
      <c r="D37" s="26" t="s">
        <v>260</v>
      </c>
      <c r="E37" s="78">
        <f>SUM(E35:E36)</f>
        <v>95140</v>
      </c>
      <c r="F37" s="78">
        <f>SUM(F35:F36)</f>
        <v>95120.6</v>
      </c>
      <c r="G37" s="290">
        <f t="shared" si="3"/>
        <v>0.9997960899726719</v>
      </c>
      <c r="H37" s="293"/>
      <c r="I37" s="293"/>
      <c r="J37" s="294"/>
      <c r="K37" s="295"/>
    </row>
    <row r="38" spans="1:11" ht="25.5" customHeight="1">
      <c r="A38" s="39"/>
      <c r="B38" s="47"/>
      <c r="C38" s="40" t="s">
        <v>232</v>
      </c>
      <c r="D38" s="27" t="s">
        <v>265</v>
      </c>
      <c r="E38" s="86">
        <v>26863</v>
      </c>
      <c r="F38" s="86">
        <v>26991.54</v>
      </c>
      <c r="G38" s="300">
        <f t="shared" si="3"/>
        <v>1.0047850202881288</v>
      </c>
      <c r="H38" s="293"/>
      <c r="I38" s="293"/>
      <c r="J38" s="294"/>
      <c r="K38" s="295"/>
    </row>
    <row r="39" spans="1:10" s="13" customFormat="1" ht="20.25" customHeight="1">
      <c r="A39" s="46"/>
      <c r="B39" s="47"/>
      <c r="C39" s="40" t="s">
        <v>266</v>
      </c>
      <c r="D39" s="27" t="s">
        <v>267</v>
      </c>
      <c r="E39" s="86">
        <v>4258.03</v>
      </c>
      <c r="F39" s="86">
        <v>4434.58</v>
      </c>
      <c r="G39" s="300">
        <f t="shared" si="3"/>
        <v>1.0414628361002625</v>
      </c>
      <c r="H39" s="87"/>
      <c r="I39" s="87"/>
      <c r="J39" s="290"/>
    </row>
    <row r="40" spans="1:10" s="13" customFormat="1" ht="31.5" customHeight="1">
      <c r="A40" s="46"/>
      <c r="B40" s="47" t="s">
        <v>264</v>
      </c>
      <c r="C40" s="47"/>
      <c r="D40" s="26" t="s">
        <v>602</v>
      </c>
      <c r="E40" s="78">
        <f>SUM(E38:E39)</f>
        <v>31121.03</v>
      </c>
      <c r="F40" s="78">
        <f>SUM(F38:F39)</f>
        <v>31426.120000000003</v>
      </c>
      <c r="G40" s="290">
        <f t="shared" si="3"/>
        <v>1.0098033387712426</v>
      </c>
      <c r="H40" s="87"/>
      <c r="I40" s="87"/>
      <c r="J40" s="290"/>
    </row>
    <row r="41" spans="1:11" ht="50.25" customHeight="1">
      <c r="A41" s="39"/>
      <c r="B41" s="40"/>
      <c r="C41" s="40" t="s">
        <v>375</v>
      </c>
      <c r="D41" s="27" t="s">
        <v>1008</v>
      </c>
      <c r="E41" s="85">
        <v>233385</v>
      </c>
      <c r="F41" s="85">
        <v>213343.42</v>
      </c>
      <c r="G41" s="300">
        <f t="shared" si="3"/>
        <v>0.9141265291256937</v>
      </c>
      <c r="H41" s="293"/>
      <c r="I41" s="293"/>
      <c r="J41" s="294"/>
      <c r="K41" s="295"/>
    </row>
    <row r="42" spans="1:11" ht="25.5" customHeight="1">
      <c r="A42" s="39"/>
      <c r="B42" s="47" t="s">
        <v>373</v>
      </c>
      <c r="C42" s="47"/>
      <c r="D42" s="26" t="s">
        <v>374</v>
      </c>
      <c r="E42" s="78">
        <f>SUM(E41)</f>
        <v>233385</v>
      </c>
      <c r="F42" s="78">
        <f>SUM(F41)</f>
        <v>213343.42</v>
      </c>
      <c r="G42" s="290">
        <f t="shared" si="3"/>
        <v>0.9141265291256937</v>
      </c>
      <c r="H42" s="293"/>
      <c r="I42" s="293"/>
      <c r="J42" s="294"/>
      <c r="K42" s="295"/>
    </row>
    <row r="43" spans="1:10" s="13" customFormat="1" ht="22.5" customHeight="1">
      <c r="A43" s="46"/>
      <c r="B43" s="47"/>
      <c r="C43" s="49" t="s">
        <v>266</v>
      </c>
      <c r="D43" s="182" t="s">
        <v>556</v>
      </c>
      <c r="E43" s="86">
        <v>35755</v>
      </c>
      <c r="F43" s="86">
        <v>43539.55</v>
      </c>
      <c r="G43" s="300">
        <f t="shared" si="3"/>
        <v>1.2177192001118726</v>
      </c>
      <c r="H43" s="87"/>
      <c r="I43" s="87"/>
      <c r="J43" s="290"/>
    </row>
    <row r="44" spans="1:11" ht="54.75" customHeight="1">
      <c r="A44" s="39"/>
      <c r="B44" s="40"/>
      <c r="C44" s="49" t="s">
        <v>376</v>
      </c>
      <c r="D44" s="27" t="s">
        <v>377</v>
      </c>
      <c r="E44" s="85">
        <v>16532</v>
      </c>
      <c r="F44" s="85">
        <v>16531.5</v>
      </c>
      <c r="G44" s="300">
        <f t="shared" si="3"/>
        <v>0.9999697556254536</v>
      </c>
      <c r="H44" s="293"/>
      <c r="I44" s="293"/>
      <c r="J44" s="294"/>
      <c r="K44" s="295"/>
    </row>
    <row r="45" spans="1:11" ht="17.25" customHeight="1">
      <c r="A45" s="39"/>
      <c r="B45" s="47" t="s">
        <v>604</v>
      </c>
      <c r="C45" s="47"/>
      <c r="D45" s="26" t="s">
        <v>225</v>
      </c>
      <c r="E45" s="78">
        <f>SUM(E43:E44)</f>
        <v>52287</v>
      </c>
      <c r="F45" s="78">
        <f>SUM(F43:F44)</f>
        <v>60071.05</v>
      </c>
      <c r="G45" s="290">
        <f t="shared" si="3"/>
        <v>1.1488716124466885</v>
      </c>
      <c r="H45" s="293"/>
      <c r="I45" s="293"/>
      <c r="J45" s="294"/>
      <c r="K45" s="295"/>
    </row>
    <row r="46" spans="1:11" ht="27" customHeight="1">
      <c r="A46" s="46" t="s">
        <v>257</v>
      </c>
      <c r="B46" s="47"/>
      <c r="C46" s="47"/>
      <c r="D46" s="26" t="s">
        <v>258</v>
      </c>
      <c r="E46" s="78">
        <f>E37+E40+E42+E45</f>
        <v>411933.03</v>
      </c>
      <c r="F46" s="78">
        <f>F37+F40+F42+F45</f>
        <v>399961.19</v>
      </c>
      <c r="G46" s="290">
        <f t="shared" si="3"/>
        <v>0.970937411840949</v>
      </c>
      <c r="H46" s="293"/>
      <c r="I46" s="293"/>
      <c r="J46" s="294"/>
      <c r="K46" s="295"/>
    </row>
    <row r="47" spans="1:11" ht="55.5" customHeight="1">
      <c r="A47" s="39"/>
      <c r="B47" s="40"/>
      <c r="C47" s="40" t="s">
        <v>261</v>
      </c>
      <c r="D47" s="27" t="s">
        <v>796</v>
      </c>
      <c r="E47" s="85">
        <v>2477</v>
      </c>
      <c r="F47" s="85">
        <v>2477</v>
      </c>
      <c r="G47" s="300">
        <f t="shared" si="3"/>
        <v>1</v>
      </c>
      <c r="H47" s="293"/>
      <c r="I47" s="293"/>
      <c r="J47" s="294"/>
      <c r="K47" s="295"/>
    </row>
    <row r="48" spans="1:11" ht="39.75" customHeight="1">
      <c r="A48" s="39"/>
      <c r="B48" s="47" t="s">
        <v>270</v>
      </c>
      <c r="C48" s="47"/>
      <c r="D48" s="26" t="s">
        <v>271</v>
      </c>
      <c r="E48" s="78">
        <f>SUM(E47)</f>
        <v>2477</v>
      </c>
      <c r="F48" s="78">
        <f>SUM(F47)</f>
        <v>2477</v>
      </c>
      <c r="G48" s="290">
        <f t="shared" si="3"/>
        <v>1</v>
      </c>
      <c r="H48" s="293"/>
      <c r="I48" s="293"/>
      <c r="J48" s="294"/>
      <c r="K48" s="295"/>
    </row>
    <row r="49" spans="1:11" ht="55.5" customHeight="1">
      <c r="A49" s="39"/>
      <c r="B49" s="47"/>
      <c r="C49" s="40" t="s">
        <v>261</v>
      </c>
      <c r="D49" s="27" t="s">
        <v>796</v>
      </c>
      <c r="E49" s="85">
        <v>73761</v>
      </c>
      <c r="F49" s="85">
        <v>51516</v>
      </c>
      <c r="G49" s="300">
        <f t="shared" si="3"/>
        <v>0.6984178630983853</v>
      </c>
      <c r="H49" s="293"/>
      <c r="I49" s="293"/>
      <c r="J49" s="294"/>
      <c r="K49" s="295"/>
    </row>
    <row r="50" spans="1:11" ht="55.5" customHeight="1">
      <c r="A50" s="39"/>
      <c r="B50" s="47" t="s">
        <v>676</v>
      </c>
      <c r="C50" s="47"/>
      <c r="D50" s="26" t="s">
        <v>1009</v>
      </c>
      <c r="E50" s="78">
        <f>SUM(E49)</f>
        <v>73761</v>
      </c>
      <c r="F50" s="78">
        <f>SUM(F49)</f>
        <v>51516</v>
      </c>
      <c r="G50" s="290">
        <f t="shared" si="3"/>
        <v>0.6984178630983853</v>
      </c>
      <c r="H50" s="293"/>
      <c r="I50" s="293"/>
      <c r="J50" s="294"/>
      <c r="K50" s="295"/>
    </row>
    <row r="51" spans="1:11" ht="55.5" customHeight="1">
      <c r="A51" s="39"/>
      <c r="B51" s="47"/>
      <c r="C51" s="40" t="s">
        <v>261</v>
      </c>
      <c r="D51" s="27" t="s">
        <v>796</v>
      </c>
      <c r="E51" s="86">
        <v>28889</v>
      </c>
      <c r="F51" s="86">
        <v>28889</v>
      </c>
      <c r="G51" s="290">
        <f t="shared" si="3"/>
        <v>1</v>
      </c>
      <c r="H51" s="293"/>
      <c r="I51" s="293"/>
      <c r="J51" s="294"/>
      <c r="K51" s="295"/>
    </row>
    <row r="52" spans="1:11" ht="25.5" customHeight="1">
      <c r="A52" s="39"/>
      <c r="B52" s="47" t="s">
        <v>243</v>
      </c>
      <c r="C52" s="47"/>
      <c r="D52" s="26" t="s">
        <v>244</v>
      </c>
      <c r="E52" s="78">
        <f>SUM(E51)</f>
        <v>28889</v>
      </c>
      <c r="F52" s="78">
        <f>SUM(F51)</f>
        <v>28889</v>
      </c>
      <c r="G52" s="290">
        <f t="shared" si="3"/>
        <v>1</v>
      </c>
      <c r="H52" s="293"/>
      <c r="I52" s="293"/>
      <c r="J52" s="294"/>
      <c r="K52" s="295"/>
    </row>
    <row r="53" spans="1:10" s="13" customFormat="1" ht="42.75" customHeight="1">
      <c r="A53" s="46" t="s">
        <v>268</v>
      </c>
      <c r="B53" s="47"/>
      <c r="C53" s="47"/>
      <c r="D53" s="74" t="s">
        <v>269</v>
      </c>
      <c r="E53" s="78">
        <f>E48+E50+E52</f>
        <v>105127</v>
      </c>
      <c r="F53" s="78">
        <f>F48+F50+F52</f>
        <v>82882</v>
      </c>
      <c r="G53" s="290">
        <f t="shared" si="3"/>
        <v>0.7883987938398318</v>
      </c>
      <c r="H53" s="87"/>
      <c r="I53" s="87"/>
      <c r="J53" s="290"/>
    </row>
    <row r="54" spans="1:10" s="295" customFormat="1" ht="33" customHeight="1">
      <c r="A54" s="48"/>
      <c r="B54" s="49"/>
      <c r="C54" s="49" t="s">
        <v>485</v>
      </c>
      <c r="D54" s="182" t="s">
        <v>99</v>
      </c>
      <c r="E54" s="111">
        <v>500</v>
      </c>
      <c r="F54" s="111"/>
      <c r="G54" s="294"/>
      <c r="H54" s="293"/>
      <c r="I54" s="293"/>
      <c r="J54" s="294"/>
    </row>
    <row r="55" spans="1:11" ht="23.25" customHeight="1">
      <c r="A55" s="48"/>
      <c r="B55" s="49"/>
      <c r="C55" s="49" t="s">
        <v>245</v>
      </c>
      <c r="D55" s="182" t="s">
        <v>1003</v>
      </c>
      <c r="E55" s="85"/>
      <c r="F55" s="85"/>
      <c r="G55" s="294"/>
      <c r="H55" s="293">
        <v>19837</v>
      </c>
      <c r="I55" s="293">
        <v>19837.4</v>
      </c>
      <c r="J55" s="294">
        <f>I55/H55</f>
        <v>1.0000201643393658</v>
      </c>
      <c r="K55" s="295"/>
    </row>
    <row r="56" spans="1:11" ht="33.75" customHeight="1">
      <c r="A56" s="48"/>
      <c r="B56" s="49"/>
      <c r="C56" s="49" t="s">
        <v>530</v>
      </c>
      <c r="D56" s="27" t="s">
        <v>531</v>
      </c>
      <c r="E56" s="85">
        <v>500</v>
      </c>
      <c r="F56" s="85">
        <v>500</v>
      </c>
      <c r="G56" s="294">
        <f>F56/E56</f>
        <v>1</v>
      </c>
      <c r="H56" s="293"/>
      <c r="I56" s="293"/>
      <c r="J56" s="294"/>
      <c r="K56" s="295"/>
    </row>
    <row r="57" spans="1:11" ht="20.25" customHeight="1">
      <c r="A57" s="48"/>
      <c r="B57" s="49"/>
      <c r="C57" s="49" t="s">
        <v>266</v>
      </c>
      <c r="D57" s="27" t="s">
        <v>267</v>
      </c>
      <c r="E57" s="85">
        <v>7</v>
      </c>
      <c r="F57" s="85">
        <v>437.34</v>
      </c>
      <c r="G57" s="294"/>
      <c r="H57" s="293"/>
      <c r="I57" s="293"/>
      <c r="J57" s="294"/>
      <c r="K57" s="295"/>
    </row>
    <row r="58" spans="1:11" ht="23.25" customHeight="1">
      <c r="A58" s="46"/>
      <c r="B58" s="47" t="s">
        <v>615</v>
      </c>
      <c r="C58" s="47"/>
      <c r="D58" s="26" t="s">
        <v>616</v>
      </c>
      <c r="E58" s="78">
        <f>SUM(E54:E57)</f>
        <v>1007</v>
      </c>
      <c r="F58" s="78">
        <f>SUM(F54:F57)</f>
        <v>937.3399999999999</v>
      </c>
      <c r="G58" s="290">
        <f>F58/E58</f>
        <v>0.9308242303872889</v>
      </c>
      <c r="H58" s="87">
        <f>SUM(H55:H57)</f>
        <v>19837</v>
      </c>
      <c r="I58" s="87">
        <f>SUM(I55:I57)</f>
        <v>19837.4</v>
      </c>
      <c r="J58" s="290">
        <f>I58/H58</f>
        <v>1.0000201643393658</v>
      </c>
      <c r="K58" s="295"/>
    </row>
    <row r="59" spans="1:11" ht="33" customHeight="1">
      <c r="A59" s="48"/>
      <c r="B59" s="49"/>
      <c r="C59" s="49" t="s">
        <v>485</v>
      </c>
      <c r="D59" s="182" t="s">
        <v>99</v>
      </c>
      <c r="E59" s="85">
        <v>211</v>
      </c>
      <c r="F59" s="85">
        <v>710.8</v>
      </c>
      <c r="G59" s="300">
        <f>F59/E59</f>
        <v>3.3687203791469194</v>
      </c>
      <c r="H59" s="293"/>
      <c r="I59" s="293"/>
      <c r="J59" s="294"/>
      <c r="K59" s="295"/>
    </row>
    <row r="60" spans="1:11" ht="24.75" customHeight="1">
      <c r="A60" s="48"/>
      <c r="B60" s="47" t="s">
        <v>395</v>
      </c>
      <c r="C60" s="47"/>
      <c r="D60" s="26" t="s">
        <v>246</v>
      </c>
      <c r="E60" s="78">
        <f>SUM(E59)</f>
        <v>211</v>
      </c>
      <c r="F60" s="78">
        <f>SUM(F59)</f>
        <v>710.8</v>
      </c>
      <c r="G60" s="290">
        <f>F60/E60</f>
        <v>3.3687203791469194</v>
      </c>
      <c r="H60" s="293"/>
      <c r="I60" s="293"/>
      <c r="J60" s="294"/>
      <c r="K60" s="295"/>
    </row>
    <row r="61" spans="1:11" ht="36" customHeight="1">
      <c r="A61" s="46" t="s">
        <v>619</v>
      </c>
      <c r="B61" s="47"/>
      <c r="C61" s="47"/>
      <c r="D61" s="26" t="s">
        <v>621</v>
      </c>
      <c r="E61" s="78">
        <f>E58+E60</f>
        <v>1218</v>
      </c>
      <c r="F61" s="78">
        <f>F58+F60</f>
        <v>1648.1399999999999</v>
      </c>
      <c r="G61" s="290">
        <f>F61/E61</f>
        <v>1.3531527093596059</v>
      </c>
      <c r="H61" s="87">
        <f>H58</f>
        <v>19837</v>
      </c>
      <c r="I61" s="87">
        <f>I58</f>
        <v>19837.4</v>
      </c>
      <c r="J61" s="290">
        <f>I61/H61</f>
        <v>1.0000201643393658</v>
      </c>
      <c r="K61" s="295"/>
    </row>
    <row r="62" spans="1:11" ht="28.5" customHeight="1">
      <c r="A62" s="46"/>
      <c r="B62" s="47"/>
      <c r="C62" s="40" t="s">
        <v>275</v>
      </c>
      <c r="D62" s="27" t="s">
        <v>797</v>
      </c>
      <c r="E62" s="86">
        <v>8000</v>
      </c>
      <c r="F62" s="86">
        <v>7885.53</v>
      </c>
      <c r="G62" s="300">
        <f>F62/E62</f>
        <v>0.98569125</v>
      </c>
      <c r="H62" s="87"/>
      <c r="I62" s="87"/>
      <c r="J62" s="290"/>
      <c r="K62" s="295"/>
    </row>
    <row r="63" spans="1:10" s="13" customFormat="1" ht="34.5" customHeight="1">
      <c r="A63" s="46"/>
      <c r="B63" s="47"/>
      <c r="C63" s="40" t="s">
        <v>358</v>
      </c>
      <c r="D63" s="27" t="s">
        <v>359</v>
      </c>
      <c r="E63" s="86"/>
      <c r="F63" s="86">
        <v>5.41</v>
      </c>
      <c r="G63" s="300"/>
      <c r="H63" s="87"/>
      <c r="I63" s="87"/>
      <c r="J63" s="290"/>
    </row>
    <row r="64" spans="1:10" s="13" customFormat="1" ht="32.25" customHeight="1">
      <c r="A64" s="46"/>
      <c r="B64" s="47" t="s">
        <v>273</v>
      </c>
      <c r="C64" s="47"/>
      <c r="D64" s="26" t="s">
        <v>274</v>
      </c>
      <c r="E64" s="78">
        <f>SUM(E62:E63)</f>
        <v>8000</v>
      </c>
      <c r="F64" s="78">
        <f>SUM(F62:F63)</f>
        <v>7890.94</v>
      </c>
      <c r="G64" s="290">
        <f>F64/E64</f>
        <v>0.9863675</v>
      </c>
      <c r="H64" s="87"/>
      <c r="I64" s="87"/>
      <c r="J64" s="290"/>
    </row>
    <row r="65" spans="1:11" ht="21.75" customHeight="1">
      <c r="A65" s="39"/>
      <c r="B65" s="40"/>
      <c r="C65" s="40" t="s">
        <v>278</v>
      </c>
      <c r="D65" s="27" t="s">
        <v>279</v>
      </c>
      <c r="E65" s="85">
        <v>6691538.41</v>
      </c>
      <c r="F65" s="85">
        <v>6587075.32</v>
      </c>
      <c r="G65" s="300">
        <f aca="true" t="shared" si="4" ref="G65:G102">F65/E65</f>
        <v>0.9843887782450912</v>
      </c>
      <c r="H65" s="293"/>
      <c r="I65" s="293"/>
      <c r="J65" s="294"/>
      <c r="K65" s="295"/>
    </row>
    <row r="66" spans="1:11" ht="21.75" customHeight="1">
      <c r="A66" s="39"/>
      <c r="B66" s="40"/>
      <c r="C66" s="40" t="s">
        <v>280</v>
      </c>
      <c r="D66" s="27" t="s">
        <v>281</v>
      </c>
      <c r="E66" s="85">
        <v>29000</v>
      </c>
      <c r="F66" s="85">
        <v>29608.02</v>
      </c>
      <c r="G66" s="300">
        <f t="shared" si="4"/>
        <v>1.0209662068965517</v>
      </c>
      <c r="H66" s="293"/>
      <c r="I66" s="293"/>
      <c r="J66" s="294"/>
      <c r="K66" s="295"/>
    </row>
    <row r="67" spans="1:11" ht="21.75" customHeight="1">
      <c r="A67" s="39"/>
      <c r="B67" s="40"/>
      <c r="C67" s="40" t="s">
        <v>282</v>
      </c>
      <c r="D67" s="27" t="s">
        <v>353</v>
      </c>
      <c r="E67" s="85">
        <v>42000</v>
      </c>
      <c r="F67" s="85">
        <v>42088.03</v>
      </c>
      <c r="G67" s="300">
        <f t="shared" si="4"/>
        <v>1.0020959523809523</v>
      </c>
      <c r="H67" s="293"/>
      <c r="I67" s="293"/>
      <c r="J67" s="294"/>
      <c r="K67" s="295"/>
    </row>
    <row r="68" spans="1:11" ht="21.75" customHeight="1">
      <c r="A68" s="39"/>
      <c r="B68" s="40"/>
      <c r="C68" s="40" t="s">
        <v>354</v>
      </c>
      <c r="D68" s="27" t="s">
        <v>355</v>
      </c>
      <c r="E68" s="85">
        <v>48283</v>
      </c>
      <c r="F68" s="85">
        <v>50859</v>
      </c>
      <c r="G68" s="300">
        <f t="shared" si="4"/>
        <v>1.0533521115092268</v>
      </c>
      <c r="H68" s="293"/>
      <c r="I68" s="293"/>
      <c r="J68" s="294"/>
      <c r="K68" s="295"/>
    </row>
    <row r="69" spans="1:11" ht="21.75" customHeight="1">
      <c r="A69" s="39"/>
      <c r="B69" s="40"/>
      <c r="C69" s="40" t="s">
        <v>356</v>
      </c>
      <c r="D69" s="27" t="s">
        <v>357</v>
      </c>
      <c r="E69" s="85">
        <v>18073</v>
      </c>
      <c r="F69" s="85">
        <v>23650.8</v>
      </c>
      <c r="G69" s="300">
        <f t="shared" si="4"/>
        <v>1.3086261273723234</v>
      </c>
      <c r="H69" s="293"/>
      <c r="I69" s="293"/>
      <c r="J69" s="294"/>
      <c r="K69" s="295"/>
    </row>
    <row r="70" spans="1:11" ht="26.25" customHeight="1">
      <c r="A70" s="39"/>
      <c r="B70" s="40"/>
      <c r="C70" s="40" t="s">
        <v>358</v>
      </c>
      <c r="D70" s="27" t="s">
        <v>359</v>
      </c>
      <c r="E70" s="85">
        <v>11000</v>
      </c>
      <c r="F70" s="85">
        <v>10495.24</v>
      </c>
      <c r="G70" s="300">
        <f t="shared" si="4"/>
        <v>0.9541127272727272</v>
      </c>
      <c r="H70" s="293"/>
      <c r="I70" s="293"/>
      <c r="J70" s="294"/>
      <c r="K70" s="295"/>
    </row>
    <row r="71" spans="1:11" ht="50.25" customHeight="1">
      <c r="A71" s="39"/>
      <c r="B71" s="47" t="s">
        <v>276</v>
      </c>
      <c r="C71" s="47"/>
      <c r="D71" s="74" t="s">
        <v>277</v>
      </c>
      <c r="E71" s="78">
        <f>SUM(E65:E70)</f>
        <v>6839894.41</v>
      </c>
      <c r="F71" s="78">
        <f>SUM(F65:F70)</f>
        <v>6743776.41</v>
      </c>
      <c r="G71" s="290">
        <f t="shared" si="4"/>
        <v>0.9859474438875147</v>
      </c>
      <c r="H71" s="293"/>
      <c r="I71" s="293"/>
      <c r="J71" s="294"/>
      <c r="K71" s="295"/>
    </row>
    <row r="72" spans="1:11" ht="26.25" customHeight="1">
      <c r="A72" s="39"/>
      <c r="B72" s="40"/>
      <c r="C72" s="40" t="s">
        <v>278</v>
      </c>
      <c r="D72" s="27" t="s">
        <v>279</v>
      </c>
      <c r="E72" s="85">
        <v>2210000</v>
      </c>
      <c r="F72" s="85">
        <v>2246761.94</v>
      </c>
      <c r="G72" s="300">
        <f t="shared" si="4"/>
        <v>1.0166343619909501</v>
      </c>
      <c r="H72" s="293"/>
      <c r="I72" s="293"/>
      <c r="J72" s="294"/>
      <c r="K72" s="295"/>
    </row>
    <row r="73" spans="1:11" ht="26.25" customHeight="1">
      <c r="A73" s="39"/>
      <c r="B73" s="40"/>
      <c r="C73" s="40" t="s">
        <v>280</v>
      </c>
      <c r="D73" s="27" t="s">
        <v>281</v>
      </c>
      <c r="E73" s="85">
        <v>440000</v>
      </c>
      <c r="F73" s="85">
        <v>447802.57</v>
      </c>
      <c r="G73" s="300">
        <f t="shared" si="4"/>
        <v>1.0177331136363637</v>
      </c>
      <c r="H73" s="293"/>
      <c r="I73" s="293"/>
      <c r="J73" s="294"/>
      <c r="K73" s="295"/>
    </row>
    <row r="74" spans="1:11" ht="26.25" customHeight="1">
      <c r="A74" s="39"/>
      <c r="B74" s="40"/>
      <c r="C74" s="40" t="s">
        <v>282</v>
      </c>
      <c r="D74" s="27" t="s">
        <v>353</v>
      </c>
      <c r="E74" s="85">
        <v>36000</v>
      </c>
      <c r="F74" s="85">
        <v>36435.94</v>
      </c>
      <c r="G74" s="300">
        <f t="shared" si="4"/>
        <v>1.0121094444444445</v>
      </c>
      <c r="H74" s="293"/>
      <c r="I74" s="293"/>
      <c r="J74" s="294"/>
      <c r="K74" s="295"/>
    </row>
    <row r="75" spans="1:11" ht="26.25" customHeight="1">
      <c r="A75" s="39"/>
      <c r="B75" s="40"/>
      <c r="C75" s="40" t="s">
        <v>354</v>
      </c>
      <c r="D75" s="27" t="s">
        <v>355</v>
      </c>
      <c r="E75" s="85">
        <v>701667</v>
      </c>
      <c r="F75" s="85">
        <v>764372</v>
      </c>
      <c r="G75" s="300">
        <f t="shared" si="4"/>
        <v>1.089365753270426</v>
      </c>
      <c r="H75" s="293"/>
      <c r="I75" s="293"/>
      <c r="J75" s="294"/>
      <c r="K75" s="295"/>
    </row>
    <row r="76" spans="1:11" ht="26.25" customHeight="1">
      <c r="A76" s="39"/>
      <c r="B76" s="40"/>
      <c r="C76" s="40" t="s">
        <v>361</v>
      </c>
      <c r="D76" s="27" t="s">
        <v>362</v>
      </c>
      <c r="E76" s="85">
        <v>75153</v>
      </c>
      <c r="F76" s="85">
        <v>79238.95</v>
      </c>
      <c r="G76" s="300">
        <f t="shared" si="4"/>
        <v>1.0543684217529572</v>
      </c>
      <c r="H76" s="293"/>
      <c r="I76" s="293"/>
      <c r="J76" s="294"/>
      <c r="K76" s="295"/>
    </row>
    <row r="77" spans="1:11" ht="26.25" customHeight="1">
      <c r="A77" s="39"/>
      <c r="B77" s="40"/>
      <c r="C77" s="40" t="s">
        <v>885</v>
      </c>
      <c r="D77" s="27" t="s">
        <v>886</v>
      </c>
      <c r="E77" s="85">
        <v>20</v>
      </c>
      <c r="F77" s="85">
        <v>20</v>
      </c>
      <c r="G77" s="300">
        <f t="shared" si="4"/>
        <v>1</v>
      </c>
      <c r="H77" s="293"/>
      <c r="I77" s="293"/>
      <c r="J77" s="294"/>
      <c r="K77" s="295"/>
    </row>
    <row r="78" spans="1:11" ht="26.25" customHeight="1">
      <c r="A78" s="39"/>
      <c r="B78" s="40"/>
      <c r="C78" s="40" t="s">
        <v>363</v>
      </c>
      <c r="D78" s="27" t="s">
        <v>364</v>
      </c>
      <c r="E78" s="85">
        <v>4000</v>
      </c>
      <c r="F78" s="85">
        <v>2087</v>
      </c>
      <c r="G78" s="300">
        <f t="shared" si="4"/>
        <v>0.52175</v>
      </c>
      <c r="H78" s="293"/>
      <c r="I78" s="293"/>
      <c r="J78" s="294"/>
      <c r="K78" s="295"/>
    </row>
    <row r="79" spans="1:11" ht="26.25" customHeight="1">
      <c r="A79" s="39"/>
      <c r="B79" s="40"/>
      <c r="C79" s="40" t="s">
        <v>356</v>
      </c>
      <c r="D79" s="27" t="s">
        <v>357</v>
      </c>
      <c r="E79" s="85">
        <v>600000</v>
      </c>
      <c r="F79" s="85">
        <v>558918.9</v>
      </c>
      <c r="G79" s="300">
        <f t="shared" si="4"/>
        <v>0.9315315000000001</v>
      </c>
      <c r="H79" s="293"/>
      <c r="I79" s="293"/>
      <c r="J79" s="294"/>
      <c r="K79" s="295"/>
    </row>
    <row r="80" spans="1:11" ht="26.25" customHeight="1">
      <c r="A80" s="39"/>
      <c r="B80" s="40"/>
      <c r="C80" s="40" t="s">
        <v>358</v>
      </c>
      <c r="D80" s="27" t="s">
        <v>359</v>
      </c>
      <c r="E80" s="85">
        <v>50000</v>
      </c>
      <c r="F80" s="85">
        <v>37897.49</v>
      </c>
      <c r="G80" s="300">
        <f t="shared" si="4"/>
        <v>0.7579498</v>
      </c>
      <c r="H80" s="293"/>
      <c r="I80" s="293"/>
      <c r="J80" s="294"/>
      <c r="K80" s="295"/>
    </row>
    <row r="81" spans="1:11" ht="50.25" customHeight="1">
      <c r="A81" s="39"/>
      <c r="B81" s="47" t="s">
        <v>360</v>
      </c>
      <c r="C81" s="47"/>
      <c r="D81" s="74" t="s">
        <v>1010</v>
      </c>
      <c r="E81" s="78">
        <f>SUM(E72:E80)</f>
        <v>4116840</v>
      </c>
      <c r="F81" s="78">
        <f>SUM(F72:F80)</f>
        <v>4173534.79</v>
      </c>
      <c r="G81" s="290">
        <f t="shared" si="4"/>
        <v>1.0137714339153332</v>
      </c>
      <c r="H81" s="293"/>
      <c r="I81" s="293"/>
      <c r="J81" s="294"/>
      <c r="K81" s="295"/>
    </row>
    <row r="82" spans="1:11" ht="26.25" customHeight="1">
      <c r="A82" s="39"/>
      <c r="B82" s="40"/>
      <c r="C82" s="40" t="s">
        <v>365</v>
      </c>
      <c r="D82" s="27" t="s">
        <v>367</v>
      </c>
      <c r="E82" s="85">
        <v>45363</v>
      </c>
      <c r="F82" s="85">
        <v>49639.75</v>
      </c>
      <c r="G82" s="300">
        <f t="shared" si="4"/>
        <v>1.0942783766505741</v>
      </c>
      <c r="H82" s="293"/>
      <c r="I82" s="293"/>
      <c r="J82" s="294"/>
      <c r="K82" s="295"/>
    </row>
    <row r="83" spans="1:11" ht="26.25" customHeight="1">
      <c r="A83" s="39"/>
      <c r="B83" s="40"/>
      <c r="C83" s="40" t="s">
        <v>368</v>
      </c>
      <c r="D83" s="27" t="s">
        <v>369</v>
      </c>
      <c r="E83" s="85">
        <v>959763</v>
      </c>
      <c r="F83" s="85">
        <v>959762.4</v>
      </c>
      <c r="G83" s="300">
        <f t="shared" si="4"/>
        <v>0.999999374845665</v>
      </c>
      <c r="H83" s="293"/>
      <c r="I83" s="293"/>
      <c r="J83" s="294"/>
      <c r="K83" s="295"/>
    </row>
    <row r="84" spans="1:11" ht="26.25" customHeight="1">
      <c r="A84" s="39"/>
      <c r="B84" s="40"/>
      <c r="C84" s="40" t="s">
        <v>370</v>
      </c>
      <c r="D84" s="27" t="s">
        <v>203</v>
      </c>
      <c r="E84" s="85">
        <v>212966</v>
      </c>
      <c r="F84" s="85">
        <v>212966.18</v>
      </c>
      <c r="G84" s="300">
        <f t="shared" si="4"/>
        <v>1.000000845205338</v>
      </c>
      <c r="H84" s="293"/>
      <c r="I84" s="293"/>
      <c r="J84" s="294"/>
      <c r="K84" s="295"/>
    </row>
    <row r="85" spans="1:11" ht="38.25" customHeight="1">
      <c r="A85" s="39"/>
      <c r="B85" s="40"/>
      <c r="C85" s="40" t="s">
        <v>511</v>
      </c>
      <c r="D85" s="27" t="s">
        <v>1011</v>
      </c>
      <c r="E85" s="85">
        <v>875000</v>
      </c>
      <c r="F85" s="85">
        <v>870551.65</v>
      </c>
      <c r="G85" s="300">
        <f t="shared" si="4"/>
        <v>0.9949161714285715</v>
      </c>
      <c r="H85" s="293"/>
      <c r="I85" s="293"/>
      <c r="J85" s="294"/>
      <c r="K85" s="295"/>
    </row>
    <row r="86" spans="1:11" ht="27.75" customHeight="1">
      <c r="A86" s="39"/>
      <c r="B86" s="40"/>
      <c r="C86" s="40" t="s">
        <v>232</v>
      </c>
      <c r="D86" s="27" t="s">
        <v>180</v>
      </c>
      <c r="E86" s="85">
        <v>15000</v>
      </c>
      <c r="F86" s="85">
        <v>17685.91</v>
      </c>
      <c r="G86" s="300">
        <f t="shared" si="4"/>
        <v>1.1790606666666668</v>
      </c>
      <c r="H86" s="293"/>
      <c r="I86" s="293"/>
      <c r="J86" s="294"/>
      <c r="K86" s="295"/>
    </row>
    <row r="87" spans="1:11" ht="27.75" customHeight="1">
      <c r="A87" s="39"/>
      <c r="B87" s="40"/>
      <c r="C87" s="40" t="s">
        <v>358</v>
      </c>
      <c r="D87" s="27" t="s">
        <v>359</v>
      </c>
      <c r="E87" s="85">
        <v>7</v>
      </c>
      <c r="F87" s="85">
        <v>7</v>
      </c>
      <c r="G87" s="300">
        <f t="shared" si="4"/>
        <v>1</v>
      </c>
      <c r="H87" s="293"/>
      <c r="I87" s="293"/>
      <c r="J87" s="294"/>
      <c r="K87" s="295"/>
    </row>
    <row r="88" spans="1:11" ht="21" customHeight="1">
      <c r="A88" s="39"/>
      <c r="B88" s="40"/>
      <c r="C88" s="40" t="s">
        <v>526</v>
      </c>
      <c r="D88" s="27" t="s">
        <v>527</v>
      </c>
      <c r="E88" s="85">
        <v>800</v>
      </c>
      <c r="F88" s="85">
        <v>787.76</v>
      </c>
      <c r="G88" s="300">
        <f t="shared" si="4"/>
        <v>0.9847</v>
      </c>
      <c r="H88" s="293"/>
      <c r="I88" s="293"/>
      <c r="J88" s="294"/>
      <c r="K88" s="295"/>
    </row>
    <row r="89" spans="1:10" s="13" customFormat="1" ht="38.25" customHeight="1">
      <c r="A89" s="46"/>
      <c r="B89" s="47" t="s">
        <v>963</v>
      </c>
      <c r="C89" s="47"/>
      <c r="D89" s="26" t="s">
        <v>1012</v>
      </c>
      <c r="E89" s="78">
        <f>SUM(E82:E88)</f>
        <v>2108899</v>
      </c>
      <c r="F89" s="78">
        <f>SUM(F82:F88)</f>
        <v>2111400.65</v>
      </c>
      <c r="G89" s="290">
        <f t="shared" si="4"/>
        <v>1.0011862350923395</v>
      </c>
      <c r="H89" s="87"/>
      <c r="I89" s="87"/>
      <c r="J89" s="290"/>
    </row>
    <row r="90" spans="1:11" ht="21.75" customHeight="1">
      <c r="A90" s="39"/>
      <c r="B90" s="40"/>
      <c r="C90" s="40" t="s">
        <v>515</v>
      </c>
      <c r="D90" s="27" t="s">
        <v>516</v>
      </c>
      <c r="E90" s="85">
        <v>9000000</v>
      </c>
      <c r="F90" s="85">
        <v>8861689</v>
      </c>
      <c r="G90" s="300">
        <f t="shared" si="4"/>
        <v>0.9846321111111112</v>
      </c>
      <c r="H90" s="293"/>
      <c r="I90" s="293"/>
      <c r="J90" s="294"/>
      <c r="K90" s="295"/>
    </row>
    <row r="91" spans="1:11" ht="21.75" customHeight="1">
      <c r="A91" s="39"/>
      <c r="B91" s="40"/>
      <c r="C91" s="40" t="s">
        <v>517</v>
      </c>
      <c r="D91" s="27" t="s">
        <v>518</v>
      </c>
      <c r="E91" s="85">
        <v>129724</v>
      </c>
      <c r="F91" s="85">
        <v>189538.32</v>
      </c>
      <c r="G91" s="300">
        <f t="shared" si="4"/>
        <v>1.4610890814344302</v>
      </c>
      <c r="H91" s="293"/>
      <c r="I91" s="293"/>
      <c r="J91" s="294"/>
      <c r="K91" s="295"/>
    </row>
    <row r="92" spans="1:10" s="13" customFormat="1" ht="25.5" customHeight="1">
      <c r="A92" s="46"/>
      <c r="B92" s="47" t="s">
        <v>514</v>
      </c>
      <c r="C92" s="47"/>
      <c r="D92" s="26" t="s">
        <v>1013</v>
      </c>
      <c r="E92" s="78">
        <f>SUM(E90:E91)</f>
        <v>9129724</v>
      </c>
      <c r="F92" s="78">
        <f>SUM(F90:F91)</f>
        <v>9051227.32</v>
      </c>
      <c r="G92" s="290">
        <f t="shared" si="4"/>
        <v>0.9914020752434576</v>
      </c>
      <c r="H92" s="87"/>
      <c r="I92" s="87"/>
      <c r="J92" s="290"/>
    </row>
    <row r="93" spans="1:11" ht="55.5" customHeight="1">
      <c r="A93" s="46" t="s">
        <v>272</v>
      </c>
      <c r="B93" s="47"/>
      <c r="C93" s="47"/>
      <c r="D93" s="74" t="s">
        <v>789</v>
      </c>
      <c r="E93" s="78">
        <f>E64+E71+E81+E89+E92</f>
        <v>22203357.41</v>
      </c>
      <c r="F93" s="78">
        <f>F64+F71+F81+F89+F92</f>
        <v>22087830.11</v>
      </c>
      <c r="G93" s="290">
        <f t="shared" si="4"/>
        <v>0.9947968544636421</v>
      </c>
      <c r="H93" s="293"/>
      <c r="I93" s="293"/>
      <c r="J93" s="294"/>
      <c r="K93" s="295"/>
    </row>
    <row r="94" spans="1:11" ht="21.75" customHeight="1">
      <c r="A94" s="39"/>
      <c r="B94" s="40"/>
      <c r="C94" s="40" t="s">
        <v>522</v>
      </c>
      <c r="D94" s="27" t="s">
        <v>1014</v>
      </c>
      <c r="E94" s="85">
        <v>14365905</v>
      </c>
      <c r="F94" s="85">
        <v>14365905</v>
      </c>
      <c r="G94" s="300">
        <f t="shared" si="4"/>
        <v>1</v>
      </c>
      <c r="H94" s="293"/>
      <c r="I94" s="293"/>
      <c r="J94" s="294"/>
      <c r="K94" s="295"/>
    </row>
    <row r="95" spans="1:10" s="13" customFormat="1" ht="25.5" customHeight="1">
      <c r="A95" s="46"/>
      <c r="B95" s="47" t="s">
        <v>521</v>
      </c>
      <c r="C95" s="47"/>
      <c r="D95" s="26" t="s">
        <v>1015</v>
      </c>
      <c r="E95" s="78">
        <f>SUM(E94)</f>
        <v>14365905</v>
      </c>
      <c r="F95" s="78">
        <f>SUM(F94)</f>
        <v>14365905</v>
      </c>
      <c r="G95" s="290">
        <f t="shared" si="4"/>
        <v>1</v>
      </c>
      <c r="H95" s="87"/>
      <c r="I95" s="87"/>
      <c r="J95" s="290"/>
    </row>
    <row r="96" spans="1:11" ht="21.75" customHeight="1">
      <c r="A96" s="39"/>
      <c r="B96" s="40"/>
      <c r="C96" s="40" t="s">
        <v>522</v>
      </c>
      <c r="D96" s="27" t="s">
        <v>1014</v>
      </c>
      <c r="E96" s="85">
        <v>438594</v>
      </c>
      <c r="F96" s="85">
        <v>438594</v>
      </c>
      <c r="G96" s="300">
        <f>F96/E96</f>
        <v>1</v>
      </c>
      <c r="H96" s="293"/>
      <c r="I96" s="293"/>
      <c r="J96" s="294"/>
      <c r="K96" s="295"/>
    </row>
    <row r="97" spans="1:10" s="13" customFormat="1" ht="27" customHeight="1">
      <c r="A97" s="46"/>
      <c r="B97" s="47" t="s">
        <v>523</v>
      </c>
      <c r="C97" s="47"/>
      <c r="D97" s="26" t="s">
        <v>1016</v>
      </c>
      <c r="E97" s="78">
        <f>SUM(E96)</f>
        <v>438594</v>
      </c>
      <c r="F97" s="78">
        <f>SUM(F96)</f>
        <v>438594</v>
      </c>
      <c r="G97" s="290">
        <f t="shared" si="4"/>
        <v>1</v>
      </c>
      <c r="H97" s="87"/>
      <c r="I97" s="87"/>
      <c r="J97" s="290"/>
    </row>
    <row r="98" spans="1:10" s="38" customFormat="1" ht="27" customHeight="1">
      <c r="A98" s="48"/>
      <c r="B98" s="49"/>
      <c r="C98" s="49" t="s">
        <v>526</v>
      </c>
      <c r="D98" s="27" t="s">
        <v>527</v>
      </c>
      <c r="E98" s="86">
        <v>40000</v>
      </c>
      <c r="F98" s="86">
        <v>50715.6</v>
      </c>
      <c r="G98" s="300">
        <f t="shared" si="4"/>
        <v>1.26789</v>
      </c>
      <c r="H98" s="196"/>
      <c r="I98" s="196"/>
      <c r="J98" s="300"/>
    </row>
    <row r="99" spans="1:10" s="38" customFormat="1" ht="40.5" customHeight="1">
      <c r="A99" s="48"/>
      <c r="B99" s="49"/>
      <c r="C99" s="49" t="s">
        <v>540</v>
      </c>
      <c r="D99" s="27" t="s">
        <v>1017</v>
      </c>
      <c r="E99" s="86">
        <v>39880.46</v>
      </c>
      <c r="F99" s="86">
        <v>39880.46</v>
      </c>
      <c r="G99" s="300">
        <f t="shared" si="4"/>
        <v>1</v>
      </c>
      <c r="H99" s="196"/>
      <c r="I99" s="196"/>
      <c r="J99" s="300"/>
    </row>
    <row r="100" spans="1:10" s="38" customFormat="1" ht="51.75" customHeight="1">
      <c r="A100" s="48"/>
      <c r="B100" s="49"/>
      <c r="C100" s="49" t="s">
        <v>131</v>
      </c>
      <c r="D100" s="182" t="s">
        <v>1005</v>
      </c>
      <c r="E100" s="86"/>
      <c r="F100" s="86"/>
      <c r="G100" s="300"/>
      <c r="H100" s="86">
        <v>56147.63</v>
      </c>
      <c r="I100" s="86">
        <v>56147.63</v>
      </c>
      <c r="J100" s="300">
        <f>I100/H100</f>
        <v>1</v>
      </c>
    </row>
    <row r="101" spans="1:10" s="13" customFormat="1" ht="21.75" customHeight="1">
      <c r="A101" s="46"/>
      <c r="B101" s="47" t="s">
        <v>524</v>
      </c>
      <c r="C101" s="47"/>
      <c r="D101" s="26" t="s">
        <v>525</v>
      </c>
      <c r="E101" s="78">
        <f>SUM(E98:E100)</f>
        <v>79880.45999999999</v>
      </c>
      <c r="F101" s="78">
        <f>SUM(F98:F100)</f>
        <v>90596.06</v>
      </c>
      <c r="G101" s="290">
        <f t="shared" si="4"/>
        <v>1.1341454468339316</v>
      </c>
      <c r="H101" s="87">
        <f>SUM(H98:H100)</f>
        <v>56147.63</v>
      </c>
      <c r="I101" s="87">
        <f>SUM(I98:I100)</f>
        <v>56147.63</v>
      </c>
      <c r="J101" s="290">
        <f>I101/H101</f>
        <v>1</v>
      </c>
    </row>
    <row r="102" spans="1:10" s="13" customFormat="1" ht="21.75" customHeight="1">
      <c r="A102" s="46" t="s">
        <v>519</v>
      </c>
      <c r="B102" s="47"/>
      <c r="C102" s="47"/>
      <c r="D102" s="26" t="s">
        <v>520</v>
      </c>
      <c r="E102" s="78">
        <f>E95+E97+E101</f>
        <v>14884379.46</v>
      </c>
      <c r="F102" s="78">
        <f>F95+F97+F101</f>
        <v>14895095.06</v>
      </c>
      <c r="G102" s="290">
        <f t="shared" si="4"/>
        <v>1.0007199225220504</v>
      </c>
      <c r="H102" s="87">
        <f>H101</f>
        <v>56147.63</v>
      </c>
      <c r="I102" s="87">
        <f>I101</f>
        <v>56147.63</v>
      </c>
      <c r="J102" s="290">
        <f>I102/H102</f>
        <v>1</v>
      </c>
    </row>
    <row r="103" spans="1:11" s="38" customFormat="1" ht="25.5" customHeight="1">
      <c r="A103" s="48"/>
      <c r="B103" s="49"/>
      <c r="C103" s="49" t="s">
        <v>247</v>
      </c>
      <c r="D103" s="182" t="s">
        <v>99</v>
      </c>
      <c r="E103" s="86"/>
      <c r="F103" s="86">
        <v>232.43</v>
      </c>
      <c r="G103" s="290"/>
      <c r="H103" s="293"/>
      <c r="I103" s="293"/>
      <c r="J103" s="294"/>
      <c r="K103" s="295"/>
    </row>
    <row r="104" spans="1:11" s="38" customFormat="1" ht="25.5" customHeight="1">
      <c r="A104" s="48"/>
      <c r="B104" s="49"/>
      <c r="C104" s="49" t="s">
        <v>530</v>
      </c>
      <c r="D104" s="27" t="s">
        <v>531</v>
      </c>
      <c r="E104" s="86"/>
      <c r="F104" s="86">
        <v>500</v>
      </c>
      <c r="G104" s="294"/>
      <c r="H104" s="293"/>
      <c r="I104" s="293"/>
      <c r="J104" s="294"/>
      <c r="K104" s="295"/>
    </row>
    <row r="105" spans="1:11" s="38" customFormat="1" ht="14.25" customHeight="1">
      <c r="A105" s="48"/>
      <c r="B105" s="49"/>
      <c r="C105" s="49" t="s">
        <v>266</v>
      </c>
      <c r="D105" s="182" t="s">
        <v>556</v>
      </c>
      <c r="E105" s="86">
        <v>103296</v>
      </c>
      <c r="F105" s="86">
        <v>178800.32</v>
      </c>
      <c r="G105" s="294">
        <f>F105/E105</f>
        <v>1.730951053283767</v>
      </c>
      <c r="H105" s="293"/>
      <c r="I105" s="293"/>
      <c r="J105" s="294"/>
      <c r="K105" s="295"/>
    </row>
    <row r="106" spans="1:11" s="38" customFormat="1" ht="60" customHeight="1">
      <c r="A106" s="48"/>
      <c r="B106" s="49"/>
      <c r="C106" s="40" t="s">
        <v>261</v>
      </c>
      <c r="D106" s="27" t="s">
        <v>838</v>
      </c>
      <c r="E106" s="86">
        <v>20199</v>
      </c>
      <c r="F106" s="86">
        <v>20176.88</v>
      </c>
      <c r="G106" s="294">
        <f>F106/E106</f>
        <v>0.9989048962819942</v>
      </c>
      <c r="H106" s="293"/>
      <c r="I106" s="293"/>
      <c r="J106" s="294"/>
      <c r="K106" s="295"/>
    </row>
    <row r="107" spans="1:10" s="13" customFormat="1" ht="75.75" customHeight="1">
      <c r="A107" s="46"/>
      <c r="B107" s="47"/>
      <c r="C107" s="49" t="s">
        <v>91</v>
      </c>
      <c r="D107" s="77" t="s">
        <v>0</v>
      </c>
      <c r="E107" s="78"/>
      <c r="F107" s="86"/>
      <c r="G107" s="290"/>
      <c r="H107" s="196">
        <v>50000</v>
      </c>
      <c r="I107" s="87"/>
      <c r="J107" s="290"/>
    </row>
    <row r="108" spans="1:10" s="13" customFormat="1" ht="14.25" customHeight="1">
      <c r="A108" s="46"/>
      <c r="B108" s="47" t="s">
        <v>532</v>
      </c>
      <c r="C108" s="47"/>
      <c r="D108" s="26" t="s">
        <v>500</v>
      </c>
      <c r="E108" s="78">
        <f>SUM(E103:E107)</f>
        <v>123495</v>
      </c>
      <c r="F108" s="78">
        <f>SUM(F103:F107)</f>
        <v>199709.63</v>
      </c>
      <c r="G108" s="290">
        <f aca="true" t="shared" si="5" ref="G108:G123">F108/E108</f>
        <v>1.6171474958500345</v>
      </c>
      <c r="H108" s="87">
        <f>SUM(H103:H107)</f>
        <v>50000</v>
      </c>
      <c r="I108" s="87"/>
      <c r="J108" s="290"/>
    </row>
    <row r="109" spans="1:10" s="13" customFormat="1" ht="45.75" customHeight="1">
      <c r="A109" s="46"/>
      <c r="B109" s="47"/>
      <c r="C109" s="40" t="s">
        <v>540</v>
      </c>
      <c r="D109" s="27" t="s">
        <v>1017</v>
      </c>
      <c r="E109" s="86">
        <v>219851</v>
      </c>
      <c r="F109" s="86">
        <v>219851</v>
      </c>
      <c r="G109" s="300">
        <f t="shared" si="5"/>
        <v>1</v>
      </c>
      <c r="H109" s="87"/>
      <c r="I109" s="87"/>
      <c r="J109" s="290"/>
    </row>
    <row r="110" spans="1:10" s="13" customFormat="1" ht="27.75" customHeight="1">
      <c r="A110" s="46"/>
      <c r="B110" s="47" t="s">
        <v>629</v>
      </c>
      <c r="C110" s="47"/>
      <c r="D110" s="274" t="s">
        <v>630</v>
      </c>
      <c r="E110" s="78">
        <f>SUM(E109)</f>
        <v>219851</v>
      </c>
      <c r="F110" s="78">
        <f>SUM(F109)</f>
        <v>219851</v>
      </c>
      <c r="G110" s="290">
        <f t="shared" si="5"/>
        <v>1</v>
      </c>
      <c r="H110" s="87"/>
      <c r="I110" s="87"/>
      <c r="J110" s="290"/>
    </row>
    <row r="111" spans="1:10" s="304" customFormat="1" ht="27.75" customHeight="1">
      <c r="A111" s="48"/>
      <c r="B111" s="49"/>
      <c r="C111" s="49" t="s">
        <v>247</v>
      </c>
      <c r="D111" s="182" t="s">
        <v>99</v>
      </c>
      <c r="E111" s="301">
        <v>278468</v>
      </c>
      <c r="F111" s="301">
        <v>278467.59</v>
      </c>
      <c r="G111" s="300">
        <f t="shared" si="5"/>
        <v>0.9999985276584743</v>
      </c>
      <c r="H111" s="303"/>
      <c r="I111" s="303"/>
      <c r="J111" s="302"/>
    </row>
    <row r="112" spans="1:10" s="304" customFormat="1" ht="27.75" customHeight="1">
      <c r="A112" s="305"/>
      <c r="B112" s="306"/>
      <c r="C112" s="306" t="s">
        <v>266</v>
      </c>
      <c r="D112" s="182" t="s">
        <v>556</v>
      </c>
      <c r="E112" s="301">
        <v>30000</v>
      </c>
      <c r="F112" s="301">
        <v>37277.57</v>
      </c>
      <c r="G112" s="300">
        <f t="shared" si="5"/>
        <v>1.2425856666666666</v>
      </c>
      <c r="H112" s="303"/>
      <c r="I112" s="303"/>
      <c r="J112" s="302"/>
    </row>
    <row r="113" spans="1:10" s="13" customFormat="1" ht="43.5" customHeight="1">
      <c r="A113" s="46"/>
      <c r="B113" s="47"/>
      <c r="C113" s="40" t="s">
        <v>540</v>
      </c>
      <c r="D113" s="27" t="s">
        <v>1017</v>
      </c>
      <c r="E113" s="86">
        <v>227098</v>
      </c>
      <c r="F113" s="86">
        <v>227098</v>
      </c>
      <c r="G113" s="300">
        <f t="shared" si="5"/>
        <v>1</v>
      </c>
      <c r="H113" s="87"/>
      <c r="I113" s="87"/>
      <c r="J113" s="290"/>
    </row>
    <row r="114" spans="1:10" s="13" customFormat="1" ht="14.25" customHeight="1">
      <c r="A114" s="46"/>
      <c r="B114" s="47" t="s">
        <v>535</v>
      </c>
      <c r="C114" s="47"/>
      <c r="D114" s="26" t="s">
        <v>536</v>
      </c>
      <c r="E114" s="78">
        <f>SUM(E111:E113)</f>
        <v>535566</v>
      </c>
      <c r="F114" s="78">
        <f>SUM(F111:F113)</f>
        <v>542843.16</v>
      </c>
      <c r="G114" s="290">
        <f t="shared" si="5"/>
        <v>1.0135877931011306</v>
      </c>
      <c r="H114" s="87"/>
      <c r="I114" s="87"/>
      <c r="J114" s="290"/>
    </row>
    <row r="115" spans="1:10" s="38" customFormat="1" ht="14.25" customHeight="1">
      <c r="A115" s="48"/>
      <c r="B115" s="49"/>
      <c r="C115" s="49" t="s">
        <v>537</v>
      </c>
      <c r="D115" s="27" t="s">
        <v>864</v>
      </c>
      <c r="E115" s="86"/>
      <c r="F115" s="86">
        <v>807</v>
      </c>
      <c r="G115" s="290"/>
      <c r="H115" s="196"/>
      <c r="I115" s="196"/>
      <c r="J115" s="300"/>
    </row>
    <row r="116" spans="1:10" s="38" customFormat="1" ht="14.25" customHeight="1">
      <c r="A116" s="48"/>
      <c r="B116" s="49"/>
      <c r="C116" s="306" t="s">
        <v>266</v>
      </c>
      <c r="D116" s="182" t="s">
        <v>556</v>
      </c>
      <c r="E116" s="86">
        <v>2593</v>
      </c>
      <c r="F116" s="86">
        <v>2592.87</v>
      </c>
      <c r="G116" s="300">
        <f t="shared" si="5"/>
        <v>0.9999498650212109</v>
      </c>
      <c r="H116" s="196"/>
      <c r="I116" s="196"/>
      <c r="J116" s="300"/>
    </row>
    <row r="117" spans="1:10" s="13" customFormat="1" ht="34.5" customHeight="1">
      <c r="A117" s="46"/>
      <c r="B117" s="47"/>
      <c r="C117" s="40" t="s">
        <v>540</v>
      </c>
      <c r="D117" s="27" t="s">
        <v>1017</v>
      </c>
      <c r="E117" s="86">
        <v>251258</v>
      </c>
      <c r="F117" s="86">
        <v>251258</v>
      </c>
      <c r="G117" s="300">
        <f t="shared" si="5"/>
        <v>1</v>
      </c>
      <c r="H117" s="87"/>
      <c r="I117" s="87"/>
      <c r="J117" s="290"/>
    </row>
    <row r="118" spans="1:11" s="38" customFormat="1" ht="14.25" customHeight="1">
      <c r="A118" s="48"/>
      <c r="B118" s="47" t="s">
        <v>380</v>
      </c>
      <c r="C118" s="47"/>
      <c r="D118" s="26" t="s">
        <v>248</v>
      </c>
      <c r="E118" s="78">
        <f>SUM(E115:E117)</f>
        <v>253851</v>
      </c>
      <c r="F118" s="78">
        <f>SUM(F115:F117)</f>
        <v>254657.87</v>
      </c>
      <c r="G118" s="290">
        <f t="shared" si="5"/>
        <v>1.0031785181070785</v>
      </c>
      <c r="H118" s="293"/>
      <c r="I118" s="293"/>
      <c r="J118" s="294"/>
      <c r="K118" s="295"/>
    </row>
    <row r="119" spans="1:11" s="38" customFormat="1" ht="24.75" customHeight="1">
      <c r="A119" s="48"/>
      <c r="B119" s="47"/>
      <c r="C119" s="49" t="s">
        <v>485</v>
      </c>
      <c r="D119" s="182" t="s">
        <v>99</v>
      </c>
      <c r="E119" s="86">
        <v>8160</v>
      </c>
      <c r="F119" s="86">
        <v>8160</v>
      </c>
      <c r="G119" s="300">
        <f t="shared" si="5"/>
        <v>1</v>
      </c>
      <c r="H119" s="293"/>
      <c r="I119" s="293"/>
      <c r="J119" s="294"/>
      <c r="K119" s="295"/>
    </row>
    <row r="120" spans="1:11" s="38" customFormat="1" ht="42.75" customHeight="1">
      <c r="A120" s="48"/>
      <c r="B120" s="47" t="s">
        <v>633</v>
      </c>
      <c r="C120" s="47"/>
      <c r="D120" s="26" t="s">
        <v>249</v>
      </c>
      <c r="E120" s="78">
        <f>SUM(E119)</f>
        <v>8160</v>
      </c>
      <c r="F120" s="78">
        <f>SUM(F119)</f>
        <v>8160</v>
      </c>
      <c r="G120" s="290">
        <f t="shared" si="5"/>
        <v>1</v>
      </c>
      <c r="H120" s="293"/>
      <c r="I120" s="293"/>
      <c r="J120" s="294"/>
      <c r="K120" s="295"/>
    </row>
    <row r="121" spans="1:11" s="38" customFormat="1" ht="18.75" customHeight="1">
      <c r="A121" s="48"/>
      <c r="B121" s="49"/>
      <c r="C121" s="49" t="s">
        <v>537</v>
      </c>
      <c r="D121" s="27" t="s">
        <v>864</v>
      </c>
      <c r="E121" s="86">
        <v>330000</v>
      </c>
      <c r="F121" s="86">
        <v>346789.27</v>
      </c>
      <c r="G121" s="290">
        <f t="shared" si="5"/>
        <v>1.0508765757575758</v>
      </c>
      <c r="H121" s="293"/>
      <c r="I121" s="293"/>
      <c r="J121" s="294"/>
      <c r="K121" s="295"/>
    </row>
    <row r="122" spans="1:11" s="38" customFormat="1" ht="24.75" customHeight="1">
      <c r="A122" s="48"/>
      <c r="B122" s="49"/>
      <c r="C122" s="49" t="s">
        <v>526</v>
      </c>
      <c r="D122" s="27" t="s">
        <v>527</v>
      </c>
      <c r="E122" s="86"/>
      <c r="F122" s="86">
        <v>58.8</v>
      </c>
      <c r="G122" s="290"/>
      <c r="H122" s="293"/>
      <c r="I122" s="293"/>
      <c r="J122" s="294"/>
      <c r="K122" s="295"/>
    </row>
    <row r="123" spans="1:10" s="13" customFormat="1" ht="21.75" customHeight="1">
      <c r="A123" s="46"/>
      <c r="B123" s="47" t="s">
        <v>863</v>
      </c>
      <c r="C123" s="47"/>
      <c r="D123" s="26" t="s">
        <v>204</v>
      </c>
      <c r="E123" s="78">
        <f>SUM(E121:E122)</f>
        <v>330000</v>
      </c>
      <c r="F123" s="78">
        <f>SUM(F121:F122)</f>
        <v>346848.07</v>
      </c>
      <c r="G123" s="290">
        <f t="shared" si="5"/>
        <v>1.0510547575757576</v>
      </c>
      <c r="H123" s="87"/>
      <c r="I123" s="87"/>
      <c r="J123" s="290"/>
    </row>
    <row r="124" spans="1:11" ht="78" customHeight="1">
      <c r="A124" s="39"/>
      <c r="B124" s="40"/>
      <c r="C124" s="40" t="s">
        <v>294</v>
      </c>
      <c r="D124" s="27" t="s">
        <v>641</v>
      </c>
      <c r="E124" s="85">
        <v>8400</v>
      </c>
      <c r="F124" s="85"/>
      <c r="G124" s="290"/>
      <c r="H124" s="293"/>
      <c r="I124" s="293"/>
      <c r="J124" s="294"/>
      <c r="K124" s="295"/>
    </row>
    <row r="125" spans="1:10" s="13" customFormat="1" ht="21.75" customHeight="1">
      <c r="A125" s="46"/>
      <c r="B125" s="47" t="s">
        <v>539</v>
      </c>
      <c r="C125" s="47"/>
      <c r="D125" s="26" t="s">
        <v>225</v>
      </c>
      <c r="E125" s="78">
        <f>SUM(E124)</f>
        <v>8400</v>
      </c>
      <c r="F125" s="78"/>
      <c r="G125" s="290"/>
      <c r="H125" s="87"/>
      <c r="I125" s="87"/>
      <c r="J125" s="290"/>
    </row>
    <row r="126" spans="1:10" s="13" customFormat="1" ht="14.25" customHeight="1">
      <c r="A126" s="46" t="s">
        <v>528</v>
      </c>
      <c r="B126" s="47"/>
      <c r="C126" s="47"/>
      <c r="D126" s="26" t="s">
        <v>529</v>
      </c>
      <c r="E126" s="78">
        <f>E108+E110+E114+E118+E120+E123+E125</f>
        <v>1479323</v>
      </c>
      <c r="F126" s="78">
        <f>F108+F110+F114+F118+F120+F123+F125</f>
        <v>1572069.7300000002</v>
      </c>
      <c r="G126" s="290">
        <f aca="true" t="shared" si="6" ref="G126:G168">F126/E126</f>
        <v>1.062695388363461</v>
      </c>
      <c r="H126" s="87">
        <f>H108</f>
        <v>50000</v>
      </c>
      <c r="I126" s="87"/>
      <c r="J126" s="290"/>
    </row>
    <row r="127" spans="1:11" ht="22.5" customHeight="1">
      <c r="A127" s="48"/>
      <c r="B127" s="49"/>
      <c r="C127" s="49" t="s">
        <v>526</v>
      </c>
      <c r="D127" s="27" t="s">
        <v>527</v>
      </c>
      <c r="E127" s="85"/>
      <c r="F127" s="85">
        <v>0.03</v>
      </c>
      <c r="G127" s="290"/>
      <c r="H127" s="293"/>
      <c r="I127" s="293"/>
      <c r="J127" s="294"/>
      <c r="K127" s="295"/>
    </row>
    <row r="128" spans="1:11" ht="35.25" customHeight="1">
      <c r="A128" s="48"/>
      <c r="B128" s="49"/>
      <c r="C128" s="49" t="s">
        <v>266</v>
      </c>
      <c r="D128" s="182" t="s">
        <v>556</v>
      </c>
      <c r="E128" s="85">
        <v>42</v>
      </c>
      <c r="F128" s="85">
        <v>243.36</v>
      </c>
      <c r="G128" s="290">
        <f t="shared" si="6"/>
        <v>5.7942857142857145</v>
      </c>
      <c r="H128" s="293"/>
      <c r="I128" s="293"/>
      <c r="J128" s="294"/>
      <c r="K128" s="295"/>
    </row>
    <row r="129" spans="1:11" ht="29.25" customHeight="1">
      <c r="A129" s="46"/>
      <c r="B129" s="47" t="s">
        <v>640</v>
      </c>
      <c r="C129" s="47"/>
      <c r="D129" s="26" t="s">
        <v>642</v>
      </c>
      <c r="E129" s="78">
        <f>SUM(E127:E128)</f>
        <v>42</v>
      </c>
      <c r="F129" s="78">
        <f>SUM(F127:F128)</f>
        <v>243.39000000000001</v>
      </c>
      <c r="G129" s="290">
        <f t="shared" si="6"/>
        <v>5.795</v>
      </c>
      <c r="H129" s="293"/>
      <c r="I129" s="293"/>
      <c r="J129" s="294"/>
      <c r="K129" s="295"/>
    </row>
    <row r="130" spans="1:10" s="38" customFormat="1" ht="64.5" customHeight="1">
      <c r="A130" s="48"/>
      <c r="B130" s="49"/>
      <c r="C130" s="49" t="s">
        <v>261</v>
      </c>
      <c r="D130" s="27" t="s">
        <v>838</v>
      </c>
      <c r="E130" s="86">
        <v>105</v>
      </c>
      <c r="F130" s="86">
        <v>105</v>
      </c>
      <c r="G130" s="300">
        <f t="shared" si="6"/>
        <v>1</v>
      </c>
      <c r="H130" s="196"/>
      <c r="I130" s="196"/>
      <c r="J130" s="300"/>
    </row>
    <row r="131" spans="1:11" ht="29.25" customHeight="1">
      <c r="A131" s="46"/>
      <c r="B131" s="47" t="s">
        <v>964</v>
      </c>
      <c r="C131" s="47"/>
      <c r="D131" s="26" t="s">
        <v>225</v>
      </c>
      <c r="E131" s="78">
        <f>SUM(E130)</f>
        <v>105</v>
      </c>
      <c r="F131" s="78">
        <f>SUM(F130)</f>
        <v>105</v>
      </c>
      <c r="G131" s="290">
        <f t="shared" si="6"/>
        <v>1</v>
      </c>
      <c r="H131" s="293"/>
      <c r="I131" s="293"/>
      <c r="J131" s="294"/>
      <c r="K131" s="295"/>
    </row>
    <row r="132" spans="1:11" ht="33" customHeight="1">
      <c r="A132" s="46" t="s">
        <v>643</v>
      </c>
      <c r="B132" s="47"/>
      <c r="C132" s="47"/>
      <c r="D132" s="26" t="s">
        <v>644</v>
      </c>
      <c r="E132" s="78">
        <f>E129+E131</f>
        <v>147</v>
      </c>
      <c r="F132" s="78">
        <f>F129+F131</f>
        <v>348.39</v>
      </c>
      <c r="G132" s="290">
        <f t="shared" si="6"/>
        <v>2.37</v>
      </c>
      <c r="H132" s="293"/>
      <c r="I132" s="293"/>
      <c r="J132" s="294"/>
      <c r="K132" s="295"/>
    </row>
    <row r="133" spans="1:11" ht="33" customHeight="1">
      <c r="A133" s="46"/>
      <c r="B133" s="47"/>
      <c r="C133" s="49" t="s">
        <v>266</v>
      </c>
      <c r="D133" s="182" t="s">
        <v>556</v>
      </c>
      <c r="E133" s="86">
        <v>29000</v>
      </c>
      <c r="F133" s="86">
        <v>33350.9</v>
      </c>
      <c r="G133" s="300">
        <f t="shared" si="6"/>
        <v>1.1500310344827587</v>
      </c>
      <c r="H133" s="293"/>
      <c r="I133" s="293"/>
      <c r="J133" s="294"/>
      <c r="K133" s="295"/>
    </row>
    <row r="134" spans="1:10" s="13" customFormat="1" ht="21.75" customHeight="1">
      <c r="A134" s="46"/>
      <c r="B134" s="47" t="s">
        <v>648</v>
      </c>
      <c r="C134" s="47"/>
      <c r="D134" s="26" t="s">
        <v>649</v>
      </c>
      <c r="E134" s="78">
        <f>SUM(E133)</f>
        <v>29000</v>
      </c>
      <c r="F134" s="78">
        <f>SUM(F133)</f>
        <v>33350.9</v>
      </c>
      <c r="G134" s="290">
        <f t="shared" si="6"/>
        <v>1.1500310344827587</v>
      </c>
      <c r="H134" s="87"/>
      <c r="I134" s="87"/>
      <c r="J134" s="290"/>
    </row>
    <row r="135" spans="1:10" s="13" customFormat="1" ht="21.75" customHeight="1">
      <c r="A135" s="46"/>
      <c r="B135" s="47"/>
      <c r="C135" s="49" t="s">
        <v>266</v>
      </c>
      <c r="D135" s="182" t="s">
        <v>556</v>
      </c>
      <c r="E135" s="86">
        <v>4000</v>
      </c>
      <c r="F135" s="86">
        <v>1524.6</v>
      </c>
      <c r="G135" s="300">
        <f t="shared" si="6"/>
        <v>0.38115</v>
      </c>
      <c r="H135" s="87"/>
      <c r="I135" s="87"/>
      <c r="J135" s="290"/>
    </row>
    <row r="136" spans="1:10" s="13" customFormat="1" ht="62.25" customHeight="1">
      <c r="A136" s="46"/>
      <c r="B136" s="47"/>
      <c r="C136" s="40" t="s">
        <v>261</v>
      </c>
      <c r="D136" s="27" t="s">
        <v>838</v>
      </c>
      <c r="E136" s="86">
        <v>336972</v>
      </c>
      <c r="F136" s="86">
        <v>336972</v>
      </c>
      <c r="G136" s="300">
        <f t="shared" si="6"/>
        <v>1</v>
      </c>
      <c r="H136" s="87"/>
      <c r="I136" s="87"/>
      <c r="J136" s="290"/>
    </row>
    <row r="137" spans="1:10" s="13" customFormat="1" ht="21.75" customHeight="1">
      <c r="A137" s="46"/>
      <c r="B137" s="47" t="s">
        <v>543</v>
      </c>
      <c r="C137" s="47"/>
      <c r="D137" s="26" t="s">
        <v>544</v>
      </c>
      <c r="E137" s="78">
        <f>SUM(E135:E136)</f>
        <v>340972</v>
      </c>
      <c r="F137" s="78">
        <f>SUM(F135:F136)</f>
        <v>338496.6</v>
      </c>
      <c r="G137" s="290">
        <f t="shared" si="6"/>
        <v>0.9927401663479698</v>
      </c>
      <c r="H137" s="87"/>
      <c r="I137" s="87"/>
      <c r="J137" s="290"/>
    </row>
    <row r="138" spans="1:11" ht="53.25" customHeight="1">
      <c r="A138" s="39"/>
      <c r="B138" s="40"/>
      <c r="C138" s="40" t="s">
        <v>540</v>
      </c>
      <c r="D138" s="27" t="s">
        <v>1017</v>
      </c>
      <c r="E138" s="85">
        <v>26533</v>
      </c>
      <c r="F138" s="85">
        <v>26533</v>
      </c>
      <c r="G138" s="300">
        <f t="shared" si="6"/>
        <v>1</v>
      </c>
      <c r="H138" s="293"/>
      <c r="I138" s="293"/>
      <c r="J138" s="294"/>
      <c r="K138" s="295"/>
    </row>
    <row r="139" spans="1:11" ht="33.75" customHeight="1">
      <c r="A139" s="39"/>
      <c r="B139" s="47" t="s">
        <v>550</v>
      </c>
      <c r="C139" s="47"/>
      <c r="D139" s="26" t="s">
        <v>551</v>
      </c>
      <c r="E139" s="78">
        <f>SUM(E138)</f>
        <v>26533</v>
      </c>
      <c r="F139" s="78">
        <f>SUM(F138)</f>
        <v>26533</v>
      </c>
      <c r="G139" s="290">
        <f t="shared" si="6"/>
        <v>1</v>
      </c>
      <c r="H139" s="293"/>
      <c r="I139" s="293"/>
      <c r="J139" s="294"/>
      <c r="K139" s="295"/>
    </row>
    <row r="140" spans="1:11" ht="61.5" customHeight="1">
      <c r="A140" s="39"/>
      <c r="B140" s="47"/>
      <c r="C140" s="49" t="s">
        <v>295</v>
      </c>
      <c r="D140" s="182" t="s">
        <v>1018</v>
      </c>
      <c r="E140" s="85">
        <v>10000</v>
      </c>
      <c r="F140" s="85">
        <v>8680.73</v>
      </c>
      <c r="G140" s="300">
        <f t="shared" si="6"/>
        <v>0.868073</v>
      </c>
      <c r="H140" s="293"/>
      <c r="I140" s="293"/>
      <c r="J140" s="294"/>
      <c r="K140" s="295"/>
    </row>
    <row r="141" spans="1:11" ht="33.75" customHeight="1">
      <c r="A141" s="39"/>
      <c r="B141" s="47"/>
      <c r="C141" s="49" t="s">
        <v>266</v>
      </c>
      <c r="D141" s="182" t="s">
        <v>556</v>
      </c>
      <c r="E141" s="85">
        <v>5897</v>
      </c>
      <c r="F141" s="85">
        <v>7172.21</v>
      </c>
      <c r="G141" s="300">
        <f t="shared" si="6"/>
        <v>1.2162472443615397</v>
      </c>
      <c r="H141" s="293"/>
      <c r="I141" s="293"/>
      <c r="J141" s="294"/>
      <c r="K141" s="295"/>
    </row>
    <row r="142" spans="1:11" ht="65.25" customHeight="1">
      <c r="A142" s="39"/>
      <c r="B142" s="47"/>
      <c r="C142" s="40" t="s">
        <v>261</v>
      </c>
      <c r="D142" s="27" t="s">
        <v>838</v>
      </c>
      <c r="E142" s="85">
        <v>3877543</v>
      </c>
      <c r="F142" s="85">
        <v>3877542.69</v>
      </c>
      <c r="G142" s="300">
        <f t="shared" si="6"/>
        <v>0.9999999200524662</v>
      </c>
      <c r="H142" s="293"/>
      <c r="I142" s="293"/>
      <c r="J142" s="294"/>
      <c r="K142" s="295"/>
    </row>
    <row r="143" spans="1:11" ht="54" customHeight="1">
      <c r="A143" s="39"/>
      <c r="B143" s="47"/>
      <c r="C143" s="40" t="s">
        <v>262</v>
      </c>
      <c r="D143" s="27" t="s">
        <v>263</v>
      </c>
      <c r="E143" s="85">
        <v>12000</v>
      </c>
      <c r="F143" s="85">
        <v>8535.81</v>
      </c>
      <c r="G143" s="300">
        <f t="shared" si="6"/>
        <v>0.7113174999999999</v>
      </c>
      <c r="H143" s="293"/>
      <c r="I143" s="293"/>
      <c r="J143" s="294"/>
      <c r="K143" s="295"/>
    </row>
    <row r="144" spans="1:11" ht="81" customHeight="1">
      <c r="A144" s="39"/>
      <c r="B144" s="47"/>
      <c r="C144" s="40" t="s">
        <v>482</v>
      </c>
      <c r="D144" s="27" t="s">
        <v>1019</v>
      </c>
      <c r="E144" s="85">
        <v>35000</v>
      </c>
      <c r="F144" s="85">
        <v>25228.1</v>
      </c>
      <c r="G144" s="300">
        <f t="shared" si="6"/>
        <v>0.7208028571428571</v>
      </c>
      <c r="H144" s="293"/>
      <c r="I144" s="293"/>
      <c r="J144" s="294"/>
      <c r="K144" s="295"/>
    </row>
    <row r="145" spans="1:10" s="13" customFormat="1" ht="56.25" customHeight="1">
      <c r="A145" s="46"/>
      <c r="B145" s="47" t="s">
        <v>545</v>
      </c>
      <c r="C145" s="47"/>
      <c r="D145" s="26" t="s">
        <v>851</v>
      </c>
      <c r="E145" s="78">
        <f>SUM(E140:E144)</f>
        <v>3940440</v>
      </c>
      <c r="F145" s="78">
        <f>SUM(F140:F144)</f>
        <v>3927159.54</v>
      </c>
      <c r="G145" s="290">
        <f t="shared" si="6"/>
        <v>0.9966297012516369</v>
      </c>
      <c r="H145" s="87"/>
      <c r="I145" s="87"/>
      <c r="J145" s="290"/>
    </row>
    <row r="146" spans="1:11" ht="54" customHeight="1">
      <c r="A146" s="39"/>
      <c r="B146" s="40"/>
      <c r="C146" s="40" t="s">
        <v>261</v>
      </c>
      <c r="D146" s="27" t="s">
        <v>838</v>
      </c>
      <c r="E146" s="85">
        <v>7351</v>
      </c>
      <c r="F146" s="85">
        <v>6969.85</v>
      </c>
      <c r="G146" s="300">
        <f t="shared" si="6"/>
        <v>0.9481499115766563</v>
      </c>
      <c r="H146" s="293"/>
      <c r="I146" s="293"/>
      <c r="J146" s="294"/>
      <c r="K146" s="295"/>
    </row>
    <row r="147" spans="1:11" ht="51.75" customHeight="1">
      <c r="A147" s="39"/>
      <c r="B147" s="40"/>
      <c r="C147" s="40" t="s">
        <v>540</v>
      </c>
      <c r="D147" s="27" t="s">
        <v>1017</v>
      </c>
      <c r="E147" s="85">
        <v>25631</v>
      </c>
      <c r="F147" s="85">
        <v>25020.84</v>
      </c>
      <c r="G147" s="300">
        <f t="shared" si="6"/>
        <v>0.9761944520307441</v>
      </c>
      <c r="H147" s="293"/>
      <c r="I147" s="293"/>
      <c r="J147" s="294"/>
      <c r="K147" s="295"/>
    </row>
    <row r="148" spans="1:10" s="13" customFormat="1" ht="59.25" customHeight="1">
      <c r="A148" s="46"/>
      <c r="B148" s="47" t="s">
        <v>546</v>
      </c>
      <c r="C148" s="47"/>
      <c r="D148" s="74" t="s">
        <v>1020</v>
      </c>
      <c r="E148" s="78">
        <f>SUM(E146:E147)</f>
        <v>32982</v>
      </c>
      <c r="F148" s="78">
        <f>SUM(F146:F147)</f>
        <v>31990.690000000002</v>
      </c>
      <c r="G148" s="290">
        <f t="shared" si="6"/>
        <v>0.9699439087987388</v>
      </c>
      <c r="H148" s="87"/>
      <c r="I148" s="87"/>
      <c r="J148" s="290"/>
    </row>
    <row r="149" spans="1:11" ht="43.5" customHeight="1">
      <c r="A149" s="39"/>
      <c r="B149" s="40"/>
      <c r="C149" s="40" t="s">
        <v>540</v>
      </c>
      <c r="D149" s="27" t="s">
        <v>1017</v>
      </c>
      <c r="E149" s="85">
        <v>189873</v>
      </c>
      <c r="F149" s="85">
        <v>189873</v>
      </c>
      <c r="G149" s="300">
        <f t="shared" si="6"/>
        <v>1</v>
      </c>
      <c r="H149" s="293"/>
      <c r="I149" s="293"/>
      <c r="J149" s="294"/>
      <c r="K149" s="295"/>
    </row>
    <row r="150" spans="1:10" s="13" customFormat="1" ht="30" customHeight="1">
      <c r="A150" s="46"/>
      <c r="B150" s="47" t="s">
        <v>547</v>
      </c>
      <c r="C150" s="47"/>
      <c r="D150" s="26" t="s">
        <v>548</v>
      </c>
      <c r="E150" s="78">
        <f>SUM(E149)</f>
        <v>189873</v>
      </c>
      <c r="F150" s="78">
        <f>SUM(F149)</f>
        <v>189873</v>
      </c>
      <c r="G150" s="290">
        <f t="shared" si="6"/>
        <v>1</v>
      </c>
      <c r="H150" s="87"/>
      <c r="I150" s="87"/>
      <c r="J150" s="290"/>
    </row>
    <row r="151" spans="1:10" s="38" customFormat="1" ht="57" customHeight="1">
      <c r="A151" s="48"/>
      <c r="B151" s="49"/>
      <c r="C151" s="49" t="s">
        <v>261</v>
      </c>
      <c r="D151" s="27" t="s">
        <v>838</v>
      </c>
      <c r="E151" s="86">
        <v>791.19</v>
      </c>
      <c r="F151" s="86">
        <v>463.31</v>
      </c>
      <c r="G151" s="300">
        <f t="shared" si="6"/>
        <v>0.5855862687849948</v>
      </c>
      <c r="H151" s="196"/>
      <c r="I151" s="196"/>
      <c r="J151" s="300"/>
    </row>
    <row r="152" spans="1:10" s="13" customFormat="1" ht="30" customHeight="1">
      <c r="A152" s="46"/>
      <c r="B152" s="47" t="s">
        <v>650</v>
      </c>
      <c r="C152" s="47"/>
      <c r="D152" s="307" t="s">
        <v>651</v>
      </c>
      <c r="E152" s="78">
        <f>SUM(E151)</f>
        <v>791.19</v>
      </c>
      <c r="F152" s="78">
        <f>SUM(F151)</f>
        <v>463.31</v>
      </c>
      <c r="G152" s="290">
        <f t="shared" si="6"/>
        <v>0.5855862687849948</v>
      </c>
      <c r="H152" s="87"/>
      <c r="I152" s="87"/>
      <c r="J152" s="290"/>
    </row>
    <row r="153" spans="1:11" ht="37.5" customHeight="1">
      <c r="A153" s="39"/>
      <c r="B153" s="40"/>
      <c r="C153" s="40" t="s">
        <v>540</v>
      </c>
      <c r="D153" s="27" t="s">
        <v>1017</v>
      </c>
      <c r="E153" s="85">
        <v>310298</v>
      </c>
      <c r="F153" s="85">
        <v>304159.66</v>
      </c>
      <c r="G153" s="300">
        <f t="shared" si="6"/>
        <v>0.9802179195483051</v>
      </c>
      <c r="H153" s="293"/>
      <c r="I153" s="293"/>
      <c r="J153" s="294"/>
      <c r="K153" s="295"/>
    </row>
    <row r="154" spans="1:11" ht="75" customHeight="1">
      <c r="A154" s="39"/>
      <c r="B154" s="40"/>
      <c r="C154" s="40" t="s">
        <v>482</v>
      </c>
      <c r="D154" s="27" t="s">
        <v>1019</v>
      </c>
      <c r="E154" s="85">
        <v>4688</v>
      </c>
      <c r="F154" s="85">
        <v>4232</v>
      </c>
      <c r="G154" s="300">
        <f t="shared" si="6"/>
        <v>0.9027303754266212</v>
      </c>
      <c r="H154" s="293"/>
      <c r="I154" s="293"/>
      <c r="J154" s="294"/>
      <c r="K154" s="295"/>
    </row>
    <row r="155" spans="1:11" s="64" customFormat="1" ht="23.25" customHeight="1">
      <c r="A155" s="103"/>
      <c r="B155" s="104" t="s">
        <v>998</v>
      </c>
      <c r="C155" s="104"/>
      <c r="D155" s="28" t="s">
        <v>999</v>
      </c>
      <c r="E155" s="83">
        <f>SUM(E153:E154)</f>
        <v>314986</v>
      </c>
      <c r="F155" s="83">
        <f>SUM(F153:F154)</f>
        <v>308391.66</v>
      </c>
      <c r="G155" s="290">
        <f t="shared" si="6"/>
        <v>0.9790646568418913</v>
      </c>
      <c r="H155" s="87"/>
      <c r="I155" s="87"/>
      <c r="J155" s="290"/>
      <c r="K155" s="13"/>
    </row>
    <row r="156" spans="1:11" s="64" customFormat="1" ht="23.25" customHeight="1">
      <c r="A156" s="103"/>
      <c r="B156" s="104"/>
      <c r="C156" s="49" t="s">
        <v>266</v>
      </c>
      <c r="D156" s="182" t="s">
        <v>556</v>
      </c>
      <c r="E156" s="83"/>
      <c r="F156" s="86">
        <v>1051</v>
      </c>
      <c r="G156" s="290"/>
      <c r="H156" s="87"/>
      <c r="I156" s="87"/>
      <c r="J156" s="290"/>
      <c r="K156" s="13"/>
    </row>
    <row r="157" spans="1:11" s="64" customFormat="1" ht="63" customHeight="1">
      <c r="A157" s="103"/>
      <c r="B157" s="104"/>
      <c r="C157" s="49" t="s">
        <v>261</v>
      </c>
      <c r="D157" s="27" t="s">
        <v>838</v>
      </c>
      <c r="E157" s="86">
        <v>1061</v>
      </c>
      <c r="F157" s="86">
        <v>1061</v>
      </c>
      <c r="G157" s="300">
        <f t="shared" si="6"/>
        <v>1</v>
      </c>
      <c r="H157" s="87"/>
      <c r="I157" s="87"/>
      <c r="J157" s="290"/>
      <c r="K157" s="13"/>
    </row>
    <row r="158" spans="1:11" ht="37.5" customHeight="1">
      <c r="A158" s="39"/>
      <c r="B158" s="40"/>
      <c r="C158" s="40" t="s">
        <v>540</v>
      </c>
      <c r="D158" s="27" t="s">
        <v>1017</v>
      </c>
      <c r="E158" s="85">
        <v>162007</v>
      </c>
      <c r="F158" s="85">
        <v>162007</v>
      </c>
      <c r="G158" s="300">
        <f t="shared" si="6"/>
        <v>1</v>
      </c>
      <c r="H158" s="293"/>
      <c r="I158" s="293"/>
      <c r="J158" s="294"/>
      <c r="K158" s="295"/>
    </row>
    <row r="159" spans="1:10" s="13" customFormat="1" ht="21.75" customHeight="1">
      <c r="A159" s="46"/>
      <c r="B159" s="47" t="s">
        <v>549</v>
      </c>
      <c r="C159" s="47"/>
      <c r="D159" s="26" t="s">
        <v>552</v>
      </c>
      <c r="E159" s="78">
        <f>SUM(E156:E158)</f>
        <v>163068</v>
      </c>
      <c r="F159" s="78">
        <f>SUM(F156:F158)</f>
        <v>164119</v>
      </c>
      <c r="G159" s="290">
        <f t="shared" si="6"/>
        <v>1.0064451639806706</v>
      </c>
      <c r="H159" s="87"/>
      <c r="I159" s="87"/>
      <c r="J159" s="290"/>
    </row>
    <row r="160" spans="1:11" ht="21" customHeight="1">
      <c r="A160" s="39"/>
      <c r="B160" s="49"/>
      <c r="C160" s="40" t="s">
        <v>537</v>
      </c>
      <c r="D160" s="27" t="s">
        <v>538</v>
      </c>
      <c r="E160" s="85">
        <v>8000</v>
      </c>
      <c r="F160" s="85">
        <v>7947.2</v>
      </c>
      <c r="G160" s="300">
        <f t="shared" si="6"/>
        <v>0.9934</v>
      </c>
      <c r="H160" s="293"/>
      <c r="I160" s="293"/>
      <c r="J160" s="294"/>
      <c r="K160" s="295"/>
    </row>
    <row r="161" spans="1:11" ht="59.25" customHeight="1">
      <c r="A161" s="39"/>
      <c r="B161" s="40"/>
      <c r="C161" s="49" t="s">
        <v>261</v>
      </c>
      <c r="D161" s="27" t="s">
        <v>838</v>
      </c>
      <c r="E161" s="85">
        <v>100600</v>
      </c>
      <c r="F161" s="85">
        <v>100582.55</v>
      </c>
      <c r="G161" s="300">
        <f t="shared" si="6"/>
        <v>0.9998265407554672</v>
      </c>
      <c r="H161" s="293"/>
      <c r="I161" s="293"/>
      <c r="J161" s="294"/>
      <c r="K161" s="295"/>
    </row>
    <row r="162" spans="1:10" s="13" customFormat="1" ht="29.25" customHeight="1">
      <c r="A162" s="46"/>
      <c r="B162" s="47" t="s">
        <v>553</v>
      </c>
      <c r="C162" s="47"/>
      <c r="D162" s="26" t="s">
        <v>554</v>
      </c>
      <c r="E162" s="78">
        <f>SUM(E160:E161)</f>
        <v>108600</v>
      </c>
      <c r="F162" s="78">
        <f>SUM(F160:F161)</f>
        <v>108529.75</v>
      </c>
      <c r="G162" s="290">
        <f t="shared" si="6"/>
        <v>0.9993531307550645</v>
      </c>
      <c r="H162" s="87"/>
      <c r="I162" s="87"/>
      <c r="J162" s="290"/>
    </row>
    <row r="163" spans="1:10" s="13" customFormat="1" ht="60.75" customHeight="1">
      <c r="A163" s="46"/>
      <c r="B163" s="47"/>
      <c r="C163" s="49" t="s">
        <v>261</v>
      </c>
      <c r="D163" s="27" t="s">
        <v>838</v>
      </c>
      <c r="E163" s="86">
        <v>12000</v>
      </c>
      <c r="F163" s="86">
        <v>12000</v>
      </c>
      <c r="G163" s="300">
        <f t="shared" si="6"/>
        <v>1</v>
      </c>
      <c r="H163" s="87"/>
      <c r="I163" s="87"/>
      <c r="J163" s="290"/>
    </row>
    <row r="164" spans="1:10" s="13" customFormat="1" ht="29.25" customHeight="1">
      <c r="A164" s="46"/>
      <c r="B164" s="47" t="s">
        <v>714</v>
      </c>
      <c r="C164" s="47"/>
      <c r="D164" s="26" t="s">
        <v>372</v>
      </c>
      <c r="E164" s="78">
        <f>SUM(E163)</f>
        <v>12000</v>
      </c>
      <c r="F164" s="78">
        <f>SUM(F163)</f>
        <v>12000</v>
      </c>
      <c r="G164" s="290">
        <f t="shared" si="6"/>
        <v>1</v>
      </c>
      <c r="H164" s="87"/>
      <c r="I164" s="87"/>
      <c r="J164" s="290"/>
    </row>
    <row r="165" spans="1:11" ht="21.75" customHeight="1">
      <c r="A165" s="39"/>
      <c r="B165" s="40"/>
      <c r="C165" s="40" t="s">
        <v>266</v>
      </c>
      <c r="D165" s="27" t="s">
        <v>556</v>
      </c>
      <c r="E165" s="85">
        <v>30000</v>
      </c>
      <c r="F165" s="85">
        <v>21918.9</v>
      </c>
      <c r="G165" s="300">
        <f t="shared" si="6"/>
        <v>0.73063</v>
      </c>
      <c r="H165" s="293"/>
      <c r="I165" s="293"/>
      <c r="J165" s="294"/>
      <c r="K165" s="295"/>
    </row>
    <row r="166" spans="1:11" ht="52.5" customHeight="1">
      <c r="A166" s="39"/>
      <c r="B166" s="40"/>
      <c r="C166" s="40" t="s">
        <v>261</v>
      </c>
      <c r="D166" s="27" t="s">
        <v>838</v>
      </c>
      <c r="E166" s="85">
        <v>100713.63</v>
      </c>
      <c r="F166" s="85">
        <v>99489.37</v>
      </c>
      <c r="G166" s="300">
        <f t="shared" si="6"/>
        <v>0.9878441478079977</v>
      </c>
      <c r="H166" s="293"/>
      <c r="I166" s="293"/>
      <c r="J166" s="294"/>
      <c r="K166" s="295"/>
    </row>
    <row r="167" spans="1:11" ht="52.5" customHeight="1">
      <c r="A167" s="39"/>
      <c r="B167" s="40"/>
      <c r="C167" s="40" t="s">
        <v>540</v>
      </c>
      <c r="D167" s="27" t="s">
        <v>1017</v>
      </c>
      <c r="E167" s="85">
        <v>262500</v>
      </c>
      <c r="F167" s="85">
        <v>262500</v>
      </c>
      <c r="G167" s="300">
        <f t="shared" si="6"/>
        <v>1</v>
      </c>
      <c r="H167" s="293"/>
      <c r="I167" s="293"/>
      <c r="J167" s="294"/>
      <c r="K167" s="295"/>
    </row>
    <row r="168" spans="1:10" s="13" customFormat="1" ht="21.75" customHeight="1">
      <c r="A168" s="46"/>
      <c r="B168" s="47" t="s">
        <v>555</v>
      </c>
      <c r="C168" s="47"/>
      <c r="D168" s="26" t="s">
        <v>225</v>
      </c>
      <c r="E168" s="78">
        <f>SUM(E165:E167)</f>
        <v>393213.63</v>
      </c>
      <c r="F168" s="78">
        <f>SUM(F165:F167)</f>
        <v>383908.27</v>
      </c>
      <c r="G168" s="290">
        <f t="shared" si="6"/>
        <v>0.9763351031346498</v>
      </c>
      <c r="H168" s="87"/>
      <c r="I168" s="87"/>
      <c r="J168" s="290"/>
    </row>
    <row r="169" spans="1:10" s="13" customFormat="1" ht="21.75" customHeight="1">
      <c r="A169" s="46" t="s">
        <v>541</v>
      </c>
      <c r="B169" s="47"/>
      <c r="C169" s="47"/>
      <c r="D169" s="26" t="s">
        <v>542</v>
      </c>
      <c r="E169" s="78">
        <f>E134+E137+E139+E145+E148+E150+E152+E155+E159+E162+E164+E168</f>
        <v>5552458.82</v>
      </c>
      <c r="F169" s="78">
        <f>F134+F137+F139+F145+F148+F150+F152+F155+F159+F162+F164+F168</f>
        <v>5524815.720000001</v>
      </c>
      <c r="G169" s="290">
        <f>F169/E169</f>
        <v>0.9950214669039185</v>
      </c>
      <c r="H169" s="87"/>
      <c r="I169" s="87"/>
      <c r="J169" s="290"/>
    </row>
    <row r="170" spans="1:11" ht="21.75" customHeight="1">
      <c r="A170" s="39"/>
      <c r="B170" s="40"/>
      <c r="C170" s="40" t="s">
        <v>537</v>
      </c>
      <c r="D170" s="27" t="s">
        <v>538</v>
      </c>
      <c r="E170" s="85"/>
      <c r="F170" s="85">
        <v>4035.5</v>
      </c>
      <c r="G170" s="290"/>
      <c r="H170" s="293"/>
      <c r="I170" s="293"/>
      <c r="J170" s="294"/>
      <c r="K170" s="295"/>
    </row>
    <row r="171" spans="1:11" ht="42" customHeight="1">
      <c r="A171" s="39"/>
      <c r="B171" s="40"/>
      <c r="C171" s="40" t="s">
        <v>540</v>
      </c>
      <c r="D171" s="27" t="s">
        <v>1017</v>
      </c>
      <c r="E171" s="85">
        <v>48000</v>
      </c>
      <c r="F171" s="85">
        <v>44835.64</v>
      </c>
      <c r="G171" s="290">
        <f aca="true" t="shared" si="7" ref="G171:G198">F171/E171</f>
        <v>0.9340758333333333</v>
      </c>
      <c r="H171" s="293"/>
      <c r="I171" s="293"/>
      <c r="J171" s="294"/>
      <c r="K171" s="295"/>
    </row>
    <row r="172" spans="1:11" ht="39.75" customHeight="1">
      <c r="A172" s="39"/>
      <c r="B172" s="40"/>
      <c r="C172" s="40" t="s">
        <v>131</v>
      </c>
      <c r="D172" s="182" t="s">
        <v>1005</v>
      </c>
      <c r="E172" s="182"/>
      <c r="F172" s="85"/>
      <c r="G172" s="290"/>
      <c r="H172" s="293">
        <v>426260</v>
      </c>
      <c r="I172" s="293">
        <v>426260</v>
      </c>
      <c r="J172" s="294">
        <f>I172/H172</f>
        <v>1</v>
      </c>
      <c r="K172" s="295"/>
    </row>
    <row r="173" spans="1:10" s="13" customFormat="1" ht="27.75" customHeight="1">
      <c r="A173" s="46"/>
      <c r="B173" s="47" t="s">
        <v>462</v>
      </c>
      <c r="C173" s="47"/>
      <c r="D173" s="26" t="s">
        <v>389</v>
      </c>
      <c r="E173" s="308">
        <f>SUM(E170:E172)</f>
        <v>48000</v>
      </c>
      <c r="F173" s="308">
        <f>SUM(F170:F172)</f>
        <v>48871.14</v>
      </c>
      <c r="G173" s="290">
        <f t="shared" si="7"/>
        <v>1.01814875</v>
      </c>
      <c r="H173" s="87">
        <f>SUM(H170:H172)</f>
        <v>426260</v>
      </c>
      <c r="I173" s="87">
        <f>SUM(I170:I172)</f>
        <v>426260</v>
      </c>
      <c r="J173" s="290">
        <f>I173/H173</f>
        <v>1</v>
      </c>
    </row>
    <row r="174" spans="1:10" s="13" customFormat="1" ht="91.5" customHeight="1">
      <c r="A174" s="46"/>
      <c r="B174" s="47"/>
      <c r="C174" s="40" t="s">
        <v>251</v>
      </c>
      <c r="D174" s="27" t="s">
        <v>1021</v>
      </c>
      <c r="E174" s="309">
        <v>285161.4</v>
      </c>
      <c r="F174" s="309">
        <v>243165.63</v>
      </c>
      <c r="G174" s="300">
        <f t="shared" si="7"/>
        <v>0.85272982247948</v>
      </c>
      <c r="H174" s="87"/>
      <c r="I174" s="87"/>
      <c r="J174" s="290"/>
    </row>
    <row r="175" spans="1:11" ht="139.5" customHeight="1">
      <c r="A175" s="39"/>
      <c r="B175" s="40"/>
      <c r="C175" s="40" t="s">
        <v>715</v>
      </c>
      <c r="D175" s="27" t="s">
        <v>1</v>
      </c>
      <c r="E175" s="86">
        <v>13361.8</v>
      </c>
      <c r="F175" s="86">
        <v>12873.47</v>
      </c>
      <c r="G175" s="300">
        <f t="shared" si="7"/>
        <v>0.9634532772530647</v>
      </c>
      <c r="H175" s="293"/>
      <c r="I175" s="293"/>
      <c r="J175" s="294"/>
      <c r="K175" s="295"/>
    </row>
    <row r="176" spans="1:11" ht="27" customHeight="1">
      <c r="A176" s="46"/>
      <c r="B176" s="47" t="s">
        <v>311</v>
      </c>
      <c r="C176" s="47"/>
      <c r="D176" s="26" t="s">
        <v>225</v>
      </c>
      <c r="E176" s="78">
        <f>SUM(E174:E175)</f>
        <v>298523.2</v>
      </c>
      <c r="F176" s="78">
        <f>SUM(F174:F175)</f>
        <v>256039.1</v>
      </c>
      <c r="G176" s="290">
        <f t="shared" si="7"/>
        <v>0.8576857678063212</v>
      </c>
      <c r="H176" s="293"/>
      <c r="I176" s="293"/>
      <c r="J176" s="294"/>
      <c r="K176" s="295"/>
    </row>
    <row r="177" spans="1:11" ht="32.25" customHeight="1">
      <c r="A177" s="46" t="s">
        <v>310</v>
      </c>
      <c r="B177" s="47"/>
      <c r="C177" s="47"/>
      <c r="D177" s="26" t="s">
        <v>250</v>
      </c>
      <c r="E177" s="78">
        <f>E173+E176</f>
        <v>346523.2</v>
      </c>
      <c r="F177" s="78">
        <f>F173+F176</f>
        <v>304910.24</v>
      </c>
      <c r="G177" s="290">
        <f t="shared" si="7"/>
        <v>0.8799129178075233</v>
      </c>
      <c r="H177" s="87">
        <f>H173+H176</f>
        <v>426260</v>
      </c>
      <c r="I177" s="87">
        <f>I173+I176</f>
        <v>426260</v>
      </c>
      <c r="J177" s="290">
        <f>I177/H177</f>
        <v>1</v>
      </c>
      <c r="K177" s="295"/>
    </row>
    <row r="178" spans="1:11" ht="43.5" customHeight="1">
      <c r="A178" s="46"/>
      <c r="B178" s="47"/>
      <c r="C178" s="49" t="s">
        <v>540</v>
      </c>
      <c r="D178" s="27" t="s">
        <v>1017</v>
      </c>
      <c r="E178" s="85">
        <v>86123</v>
      </c>
      <c r="F178" s="85">
        <v>86123</v>
      </c>
      <c r="G178" s="300">
        <f t="shared" si="7"/>
        <v>1</v>
      </c>
      <c r="H178" s="293"/>
      <c r="I178" s="293"/>
      <c r="J178" s="294"/>
      <c r="K178" s="295"/>
    </row>
    <row r="179" spans="1:11" ht="63.75" customHeight="1">
      <c r="A179" s="39"/>
      <c r="B179" s="40"/>
      <c r="C179" s="40" t="s">
        <v>716</v>
      </c>
      <c r="D179" s="27" t="s">
        <v>717</v>
      </c>
      <c r="E179" s="85">
        <v>47692</v>
      </c>
      <c r="F179" s="85">
        <v>46835.72</v>
      </c>
      <c r="G179" s="300">
        <f t="shared" si="7"/>
        <v>0.9820456261008136</v>
      </c>
      <c r="H179" s="293"/>
      <c r="I179" s="293"/>
      <c r="J179" s="294"/>
      <c r="K179" s="295"/>
    </row>
    <row r="180" spans="1:11" ht="27.75" customHeight="1">
      <c r="A180" s="46"/>
      <c r="B180" s="47" t="s">
        <v>645</v>
      </c>
      <c r="C180" s="47"/>
      <c r="D180" s="26" t="s">
        <v>646</v>
      </c>
      <c r="E180" s="78">
        <f>SUM(E178:E179)</f>
        <v>133815</v>
      </c>
      <c r="F180" s="78">
        <f>SUM(F178:F179)</f>
        <v>132958.72</v>
      </c>
      <c r="G180" s="290">
        <f t="shared" si="7"/>
        <v>0.9936010163285133</v>
      </c>
      <c r="H180" s="293"/>
      <c r="I180" s="293"/>
      <c r="J180" s="294"/>
      <c r="K180" s="295"/>
    </row>
    <row r="181" spans="1:11" ht="32.25" customHeight="1">
      <c r="A181" s="46" t="s">
        <v>557</v>
      </c>
      <c r="B181" s="47"/>
      <c r="C181" s="47"/>
      <c r="D181" s="26" t="s">
        <v>252</v>
      </c>
      <c r="E181" s="78">
        <f>E180</f>
        <v>133815</v>
      </c>
      <c r="F181" s="78">
        <f>F180</f>
        <v>132958.72</v>
      </c>
      <c r="G181" s="290">
        <f t="shared" si="7"/>
        <v>0.9936010163285133</v>
      </c>
      <c r="H181" s="293"/>
      <c r="I181" s="293"/>
      <c r="J181" s="294"/>
      <c r="K181" s="295"/>
    </row>
    <row r="182" spans="1:11" ht="60" customHeight="1">
      <c r="A182" s="46"/>
      <c r="B182" s="47"/>
      <c r="C182" s="40" t="s">
        <v>226</v>
      </c>
      <c r="D182" s="77" t="s">
        <v>1004</v>
      </c>
      <c r="E182" s="86">
        <v>472</v>
      </c>
      <c r="F182" s="86">
        <v>471.57</v>
      </c>
      <c r="G182" s="300">
        <f t="shared" si="7"/>
        <v>0.9990889830508475</v>
      </c>
      <c r="H182" s="293"/>
      <c r="I182" s="293"/>
      <c r="J182" s="294"/>
      <c r="K182" s="295"/>
    </row>
    <row r="183" spans="1:11" ht="32.25" customHeight="1">
      <c r="A183" s="46"/>
      <c r="B183" s="47"/>
      <c r="C183" s="49" t="s">
        <v>266</v>
      </c>
      <c r="D183" s="27" t="s">
        <v>556</v>
      </c>
      <c r="E183" s="86">
        <v>184476</v>
      </c>
      <c r="F183" s="86">
        <v>184476</v>
      </c>
      <c r="G183" s="300">
        <f t="shared" si="7"/>
        <v>1</v>
      </c>
      <c r="H183" s="293"/>
      <c r="I183" s="293"/>
      <c r="J183" s="294"/>
      <c r="K183" s="295"/>
    </row>
    <row r="184" spans="1:11" ht="72.75" customHeight="1">
      <c r="A184" s="46"/>
      <c r="B184" s="47"/>
      <c r="C184" s="49" t="s">
        <v>91</v>
      </c>
      <c r="D184" s="77" t="s">
        <v>0</v>
      </c>
      <c r="E184" s="86"/>
      <c r="F184" s="86"/>
      <c r="G184" s="300"/>
      <c r="H184" s="293">
        <v>2703598</v>
      </c>
      <c r="I184" s="293">
        <v>2703598.63</v>
      </c>
      <c r="J184" s="294">
        <f>I184/H184</f>
        <v>1.0000002330228088</v>
      </c>
      <c r="K184" s="295"/>
    </row>
    <row r="185" spans="1:11" ht="48.75" customHeight="1">
      <c r="A185" s="46"/>
      <c r="B185" s="47"/>
      <c r="C185" s="40" t="s">
        <v>74</v>
      </c>
      <c r="D185" s="27" t="s">
        <v>75</v>
      </c>
      <c r="E185" s="86"/>
      <c r="F185" s="86"/>
      <c r="G185" s="300"/>
      <c r="H185" s="293">
        <v>116370</v>
      </c>
      <c r="I185" s="293">
        <v>126620</v>
      </c>
      <c r="J185" s="294">
        <f>I185/H185</f>
        <v>1.088081120563719</v>
      </c>
      <c r="K185" s="295"/>
    </row>
    <row r="186" spans="1:10" s="13" customFormat="1" ht="21.75" customHeight="1">
      <c r="A186" s="46"/>
      <c r="B186" s="47" t="s">
        <v>566</v>
      </c>
      <c r="C186" s="47"/>
      <c r="D186" s="26" t="s">
        <v>790</v>
      </c>
      <c r="E186" s="78">
        <f>SUM(E182:E185)</f>
        <v>184948</v>
      </c>
      <c r="F186" s="78">
        <f>SUM(F182:F185)</f>
        <v>184947.57</v>
      </c>
      <c r="G186" s="290">
        <f t="shared" si="7"/>
        <v>0.9999976750221684</v>
      </c>
      <c r="H186" s="87">
        <f>SUM(H182:H185)</f>
        <v>2819968</v>
      </c>
      <c r="I186" s="87">
        <f>SUM(I182:I185)</f>
        <v>2830218.63</v>
      </c>
      <c r="J186" s="290">
        <f>I186/H186</f>
        <v>1.0036350164257182</v>
      </c>
    </row>
    <row r="187" spans="1:11" ht="39.75" customHeight="1">
      <c r="A187" s="39"/>
      <c r="B187" s="40"/>
      <c r="C187" s="49" t="s">
        <v>245</v>
      </c>
      <c r="D187" s="182" t="s">
        <v>1003</v>
      </c>
      <c r="E187" s="85"/>
      <c r="F187" s="85"/>
      <c r="G187" s="300"/>
      <c r="H187" s="293">
        <v>300</v>
      </c>
      <c r="I187" s="293">
        <v>300</v>
      </c>
      <c r="J187" s="300">
        <f>I187/H187</f>
        <v>1</v>
      </c>
      <c r="K187" s="295"/>
    </row>
    <row r="188" spans="1:10" s="13" customFormat="1" ht="63" customHeight="1">
      <c r="A188" s="46"/>
      <c r="B188" s="47"/>
      <c r="C188" s="40" t="s">
        <v>298</v>
      </c>
      <c r="D188" s="27" t="s">
        <v>1022</v>
      </c>
      <c r="E188" s="86">
        <v>99500</v>
      </c>
      <c r="F188" s="86">
        <v>78346.09</v>
      </c>
      <c r="G188" s="300">
        <f t="shared" si="7"/>
        <v>0.7873978894472361</v>
      </c>
      <c r="H188" s="87"/>
      <c r="I188" s="87"/>
      <c r="J188" s="290"/>
    </row>
    <row r="189" spans="1:10" s="13" customFormat="1" ht="21.75" customHeight="1">
      <c r="A189" s="46"/>
      <c r="B189" s="47" t="s">
        <v>567</v>
      </c>
      <c r="C189" s="47"/>
      <c r="D189" s="26" t="s">
        <v>568</v>
      </c>
      <c r="E189" s="78">
        <f>SUM(E187:E188)</f>
        <v>99500</v>
      </c>
      <c r="F189" s="78">
        <f>SUM(F187:F188)</f>
        <v>78346.09</v>
      </c>
      <c r="G189" s="290">
        <f>F189/E189</f>
        <v>0.7873978894472361</v>
      </c>
      <c r="H189" s="87">
        <f>SUM(H187:H188)</f>
        <v>300</v>
      </c>
      <c r="I189" s="87">
        <f>SUM(I187:I188)</f>
        <v>300</v>
      </c>
      <c r="J189" s="290">
        <f>I189/H189</f>
        <v>1</v>
      </c>
    </row>
    <row r="190" spans="1:11" ht="52.5" customHeight="1">
      <c r="A190" s="39"/>
      <c r="B190" s="40"/>
      <c r="C190" s="40" t="s">
        <v>298</v>
      </c>
      <c r="D190" s="27" t="s">
        <v>1022</v>
      </c>
      <c r="E190" s="85">
        <v>29750</v>
      </c>
      <c r="F190" s="85"/>
      <c r="G190" s="290"/>
      <c r="H190" s="293"/>
      <c r="I190" s="293"/>
      <c r="J190" s="294"/>
      <c r="K190" s="295"/>
    </row>
    <row r="191" spans="1:10" s="13" customFormat="1" ht="36" customHeight="1">
      <c r="A191" s="46"/>
      <c r="B191" s="47" t="s">
        <v>238</v>
      </c>
      <c r="C191" s="47"/>
      <c r="D191" s="26" t="s">
        <v>240</v>
      </c>
      <c r="E191" s="78">
        <f>SUM(E190)</f>
        <v>29750</v>
      </c>
      <c r="F191" s="78"/>
      <c r="G191" s="290"/>
      <c r="H191" s="87"/>
      <c r="I191" s="87"/>
      <c r="J191" s="290"/>
    </row>
    <row r="192" spans="1:11" ht="29.25" customHeight="1">
      <c r="A192" s="39"/>
      <c r="B192" s="40"/>
      <c r="C192" s="40" t="s">
        <v>266</v>
      </c>
      <c r="D192" s="27" t="s">
        <v>556</v>
      </c>
      <c r="E192" s="85">
        <v>2462</v>
      </c>
      <c r="F192" s="85">
        <v>3462.17</v>
      </c>
      <c r="G192" s="300">
        <f t="shared" si="7"/>
        <v>1.4062428919577579</v>
      </c>
      <c r="H192" s="293"/>
      <c r="I192" s="293"/>
      <c r="J192" s="294"/>
      <c r="K192" s="295"/>
    </row>
    <row r="193" spans="1:11" ht="25.5" customHeight="1">
      <c r="A193" s="39"/>
      <c r="B193" s="47" t="s">
        <v>659</v>
      </c>
      <c r="C193" s="47"/>
      <c r="D193" s="26" t="s">
        <v>253</v>
      </c>
      <c r="E193" s="78">
        <f>SUM(E192)</f>
        <v>2462</v>
      </c>
      <c r="F193" s="78">
        <f>SUM(F192)</f>
        <v>3462.17</v>
      </c>
      <c r="G193" s="290">
        <f t="shared" si="7"/>
        <v>1.4062428919577579</v>
      </c>
      <c r="H193" s="293"/>
      <c r="I193" s="293"/>
      <c r="J193" s="294"/>
      <c r="K193" s="295"/>
    </row>
    <row r="194" spans="1:11" ht="31.5" customHeight="1">
      <c r="A194" s="39"/>
      <c r="B194" s="40"/>
      <c r="C194" s="40" t="s">
        <v>485</v>
      </c>
      <c r="D194" s="27" t="s">
        <v>99</v>
      </c>
      <c r="E194" s="85">
        <v>45482</v>
      </c>
      <c r="F194" s="85">
        <v>45481.72</v>
      </c>
      <c r="G194" s="300">
        <f t="shared" si="7"/>
        <v>0.9999938437183942</v>
      </c>
      <c r="H194" s="293"/>
      <c r="I194" s="293"/>
      <c r="J194" s="294"/>
      <c r="K194" s="295"/>
    </row>
    <row r="195" spans="1:11" ht="52.5" customHeight="1">
      <c r="A195" s="39"/>
      <c r="B195" s="40"/>
      <c r="C195" s="40" t="s">
        <v>376</v>
      </c>
      <c r="D195" s="27" t="s">
        <v>377</v>
      </c>
      <c r="E195" s="85">
        <v>2000</v>
      </c>
      <c r="F195" s="85">
        <v>2000</v>
      </c>
      <c r="G195" s="300">
        <f t="shared" si="7"/>
        <v>1</v>
      </c>
      <c r="H195" s="293"/>
      <c r="I195" s="293"/>
      <c r="J195" s="294"/>
      <c r="K195" s="295"/>
    </row>
    <row r="196" spans="1:10" s="13" customFormat="1" ht="38.25" customHeight="1">
      <c r="A196" s="46"/>
      <c r="B196" s="47" t="s">
        <v>483</v>
      </c>
      <c r="C196" s="47"/>
      <c r="D196" s="26" t="s">
        <v>484</v>
      </c>
      <c r="E196" s="78">
        <f>SUM(E194:E195)</f>
        <v>47482</v>
      </c>
      <c r="F196" s="78">
        <f>SUM(F194:F195)</f>
        <v>47481.72</v>
      </c>
      <c r="G196" s="290">
        <f t="shared" si="7"/>
        <v>0.9999941030285161</v>
      </c>
      <c r="H196" s="87"/>
      <c r="I196" s="87"/>
      <c r="J196" s="290"/>
    </row>
    <row r="197" spans="1:11" ht="38.25" customHeight="1">
      <c r="A197" s="39"/>
      <c r="B197" s="40"/>
      <c r="C197" s="40" t="s">
        <v>570</v>
      </c>
      <c r="D197" s="27" t="s">
        <v>571</v>
      </c>
      <c r="E197" s="85">
        <v>2220</v>
      </c>
      <c r="F197" s="85">
        <v>5192.04</v>
      </c>
      <c r="G197" s="300">
        <f t="shared" si="7"/>
        <v>2.338756756756757</v>
      </c>
      <c r="H197" s="293"/>
      <c r="I197" s="293"/>
      <c r="J197" s="294"/>
      <c r="K197" s="295"/>
    </row>
    <row r="198" spans="1:10" s="13" customFormat="1" ht="24" customHeight="1">
      <c r="A198" s="46"/>
      <c r="B198" s="47" t="s">
        <v>569</v>
      </c>
      <c r="C198" s="47"/>
      <c r="D198" s="26" t="s">
        <v>1023</v>
      </c>
      <c r="E198" s="78">
        <f>SUM(E197)</f>
        <v>2220</v>
      </c>
      <c r="F198" s="78">
        <f>SUM(F197)</f>
        <v>5192.04</v>
      </c>
      <c r="G198" s="290">
        <f t="shared" si="7"/>
        <v>2.338756756756757</v>
      </c>
      <c r="H198" s="87"/>
      <c r="I198" s="87"/>
      <c r="J198" s="290"/>
    </row>
    <row r="199" spans="1:10" s="13" customFormat="1" ht="25.5" customHeight="1">
      <c r="A199" s="46" t="s">
        <v>563</v>
      </c>
      <c r="B199" s="47"/>
      <c r="C199" s="47"/>
      <c r="D199" s="26" t="s">
        <v>565</v>
      </c>
      <c r="E199" s="78">
        <f>E186+E189+E191+E193+E196+E198</f>
        <v>366362</v>
      </c>
      <c r="F199" s="78">
        <f>F186+F189+F191+F193+F196+F198</f>
        <v>319429.59</v>
      </c>
      <c r="G199" s="290">
        <f aca="true" t="shared" si="8" ref="G199:G209">F199/E199</f>
        <v>0.8718960754663421</v>
      </c>
      <c r="H199" s="87">
        <f>H186+H189</f>
        <v>2820268</v>
      </c>
      <c r="I199" s="87">
        <f>I186+I189</f>
        <v>2830518.63</v>
      </c>
      <c r="J199" s="290">
        <f>I199/H199</f>
        <v>1.0036346297585903</v>
      </c>
    </row>
    <row r="200" spans="1:10" s="13" customFormat="1" ht="25.5" customHeight="1">
      <c r="A200" s="46"/>
      <c r="B200" s="47"/>
      <c r="C200" s="40" t="s">
        <v>485</v>
      </c>
      <c r="D200" s="27" t="s">
        <v>99</v>
      </c>
      <c r="E200" s="86">
        <v>70</v>
      </c>
      <c r="F200" s="86">
        <v>69.3</v>
      </c>
      <c r="G200" s="300">
        <f t="shared" si="8"/>
        <v>0.99</v>
      </c>
      <c r="H200" s="87"/>
      <c r="I200" s="87"/>
      <c r="J200" s="290"/>
    </row>
    <row r="201" spans="1:10" s="13" customFormat="1" ht="25.5" customHeight="1">
      <c r="A201" s="46"/>
      <c r="B201" s="47"/>
      <c r="C201" s="49" t="s">
        <v>266</v>
      </c>
      <c r="D201" s="182" t="s">
        <v>556</v>
      </c>
      <c r="E201" s="86">
        <v>90341</v>
      </c>
      <c r="F201" s="86">
        <v>90466.95</v>
      </c>
      <c r="G201" s="300">
        <f t="shared" si="8"/>
        <v>1.001394162119082</v>
      </c>
      <c r="H201" s="87"/>
      <c r="I201" s="87"/>
      <c r="J201" s="290"/>
    </row>
    <row r="202" spans="1:10" s="13" customFormat="1" ht="72" customHeight="1">
      <c r="A202" s="46"/>
      <c r="B202" s="47"/>
      <c r="C202" s="49" t="s">
        <v>91</v>
      </c>
      <c r="D202" s="77" t="s">
        <v>0</v>
      </c>
      <c r="E202" s="78"/>
      <c r="F202" s="78"/>
      <c r="G202" s="290"/>
      <c r="H202" s="196">
        <v>499269.98</v>
      </c>
      <c r="I202" s="196">
        <v>494759.19</v>
      </c>
      <c r="J202" s="300">
        <f>I202/H202</f>
        <v>0.9909652288727634</v>
      </c>
    </row>
    <row r="203" spans="1:10" s="13" customFormat="1" ht="19.5" customHeight="1">
      <c r="A203" s="46"/>
      <c r="B203" s="47" t="s">
        <v>583</v>
      </c>
      <c r="C203" s="47"/>
      <c r="D203" s="26" t="s">
        <v>584</v>
      </c>
      <c r="E203" s="78">
        <f>SUM(E200:E202)</f>
        <v>90411</v>
      </c>
      <c r="F203" s="78">
        <f>SUM(F200:F202)</f>
        <v>90536.25</v>
      </c>
      <c r="G203" s="290">
        <f t="shared" si="8"/>
        <v>1.0013853402793909</v>
      </c>
      <c r="H203" s="87">
        <f>SUM(H200:H202)</f>
        <v>499269.98</v>
      </c>
      <c r="I203" s="87">
        <f>SUM(I200:I202)</f>
        <v>494759.19</v>
      </c>
      <c r="J203" s="290">
        <f>I203/H203</f>
        <v>0.9909652288727634</v>
      </c>
    </row>
    <row r="204" spans="1:10" s="38" customFormat="1" ht="19.5" customHeight="1">
      <c r="A204" s="48"/>
      <c r="B204" s="49"/>
      <c r="C204" s="49" t="s">
        <v>537</v>
      </c>
      <c r="D204" s="182" t="s">
        <v>538</v>
      </c>
      <c r="E204" s="86">
        <v>3000</v>
      </c>
      <c r="F204" s="86">
        <v>2125.92</v>
      </c>
      <c r="G204" s="300">
        <f t="shared" si="8"/>
        <v>0.70864</v>
      </c>
      <c r="H204" s="196"/>
      <c r="I204" s="196"/>
      <c r="J204" s="300"/>
    </row>
    <row r="205" spans="1:10" s="13" customFormat="1" ht="20.25" customHeight="1">
      <c r="A205" s="46"/>
      <c r="B205" s="47" t="s">
        <v>574</v>
      </c>
      <c r="C205" s="47"/>
      <c r="D205" s="26" t="s">
        <v>575</v>
      </c>
      <c r="E205" s="78">
        <f>SUM(E204)</f>
        <v>3000</v>
      </c>
      <c r="F205" s="78">
        <f>SUM(F204)</f>
        <v>2125.92</v>
      </c>
      <c r="G205" s="290">
        <f t="shared" si="8"/>
        <v>0.70864</v>
      </c>
      <c r="H205" s="87"/>
      <c r="I205" s="87"/>
      <c r="J205" s="290"/>
    </row>
    <row r="206" spans="1:10" s="38" customFormat="1" ht="26.25" customHeight="1">
      <c r="A206" s="48"/>
      <c r="B206" s="49"/>
      <c r="C206" s="49" t="s">
        <v>530</v>
      </c>
      <c r="D206" s="182" t="s">
        <v>531</v>
      </c>
      <c r="E206" s="85">
        <v>3250</v>
      </c>
      <c r="F206" s="85">
        <v>3250</v>
      </c>
      <c r="G206" s="300"/>
      <c r="H206" s="196"/>
      <c r="I206" s="196"/>
      <c r="J206" s="300"/>
    </row>
    <row r="207" spans="1:11" ht="61.5" customHeight="1">
      <c r="A207" s="39"/>
      <c r="B207" s="40"/>
      <c r="C207" s="49" t="s">
        <v>91</v>
      </c>
      <c r="D207" s="77" t="s">
        <v>1024</v>
      </c>
      <c r="E207" s="85"/>
      <c r="F207" s="85"/>
      <c r="G207" s="300"/>
      <c r="H207" s="293">
        <v>1347883.73</v>
      </c>
      <c r="I207" s="293">
        <v>1064811.32</v>
      </c>
      <c r="J207" s="294">
        <f>I207/H207</f>
        <v>0.7899875162080932</v>
      </c>
      <c r="K207" s="295"/>
    </row>
    <row r="208" spans="1:10" s="13" customFormat="1" ht="16.5" customHeight="1">
      <c r="A208" s="46"/>
      <c r="B208" s="47" t="s">
        <v>576</v>
      </c>
      <c r="C208" s="47"/>
      <c r="D208" s="26" t="s">
        <v>225</v>
      </c>
      <c r="E208" s="78">
        <f>SUM(E206:E207)</f>
        <v>3250</v>
      </c>
      <c r="F208" s="78">
        <f>SUM(F206:F207)</f>
        <v>3250</v>
      </c>
      <c r="G208" s="290">
        <f t="shared" si="8"/>
        <v>1</v>
      </c>
      <c r="H208" s="87">
        <f>SUM(H206:H207)</f>
        <v>1347883.73</v>
      </c>
      <c r="I208" s="87">
        <f>SUM(I206:I207)</f>
        <v>1064811.32</v>
      </c>
      <c r="J208" s="290">
        <f>I208/H208</f>
        <v>0.7899875162080932</v>
      </c>
    </row>
    <row r="209" spans="1:10" s="13" customFormat="1" ht="29.25" customHeight="1">
      <c r="A209" s="46" t="s">
        <v>572</v>
      </c>
      <c r="B209" s="47"/>
      <c r="C209" s="47"/>
      <c r="D209" s="26" t="s">
        <v>573</v>
      </c>
      <c r="E209" s="78">
        <f>E203+E205+E208</f>
        <v>96661</v>
      </c>
      <c r="F209" s="78">
        <f>F203+F205+F208</f>
        <v>95912.17</v>
      </c>
      <c r="G209" s="290">
        <f t="shared" si="8"/>
        <v>0.992253028625816</v>
      </c>
      <c r="H209" s="87">
        <f>H203+H205+H208</f>
        <v>1847153.71</v>
      </c>
      <c r="I209" s="87">
        <f>I203+I205+I208</f>
        <v>1559570.51</v>
      </c>
      <c r="J209" s="290">
        <f>I209/H209</f>
        <v>0.8443100872206244</v>
      </c>
    </row>
    <row r="210" spans="1:11" ht="24" customHeight="1">
      <c r="A210" s="39"/>
      <c r="B210" s="40"/>
      <c r="C210" s="49" t="s">
        <v>266</v>
      </c>
      <c r="D210" s="182" t="s">
        <v>556</v>
      </c>
      <c r="E210" s="85">
        <v>33881</v>
      </c>
      <c r="F210" s="85">
        <v>33881.1</v>
      </c>
      <c r="G210" s="294"/>
      <c r="H210" s="293"/>
      <c r="I210" s="293"/>
      <c r="J210" s="294"/>
      <c r="K210" s="295"/>
    </row>
    <row r="211" spans="1:11" ht="72" customHeight="1">
      <c r="A211" s="39"/>
      <c r="B211" s="40"/>
      <c r="C211" s="49" t="s">
        <v>91</v>
      </c>
      <c r="D211" s="77" t="s">
        <v>1024</v>
      </c>
      <c r="E211" s="85"/>
      <c r="F211" s="85"/>
      <c r="G211" s="294"/>
      <c r="H211" s="293">
        <v>500000</v>
      </c>
      <c r="I211" s="293"/>
      <c r="J211" s="294"/>
      <c r="K211" s="295"/>
    </row>
    <row r="212" spans="1:10" s="13" customFormat="1" ht="23.25" customHeight="1">
      <c r="A212" s="46"/>
      <c r="B212" s="47" t="s">
        <v>578</v>
      </c>
      <c r="C212" s="47"/>
      <c r="D212" s="74" t="s">
        <v>579</v>
      </c>
      <c r="E212" s="78">
        <f>SUM(E210:E211)</f>
        <v>33881</v>
      </c>
      <c r="F212" s="78">
        <f>SUM(F210:F211)</f>
        <v>33881.1</v>
      </c>
      <c r="G212" s="290">
        <f>F212/E212</f>
        <v>1.0000029515067441</v>
      </c>
      <c r="H212" s="87">
        <f>SUM(H210:H211)</f>
        <v>500000</v>
      </c>
      <c r="I212" s="87"/>
      <c r="J212" s="290"/>
    </row>
    <row r="213" spans="1:10" s="13" customFormat="1" ht="23.25" customHeight="1">
      <c r="A213" s="46"/>
      <c r="B213" s="47"/>
      <c r="C213" s="49" t="s">
        <v>266</v>
      </c>
      <c r="D213" s="182" t="s">
        <v>556</v>
      </c>
      <c r="E213" s="86">
        <v>418</v>
      </c>
      <c r="F213" s="86">
        <v>418.43</v>
      </c>
      <c r="G213" s="300">
        <f>F213/E213</f>
        <v>1.0010287081339713</v>
      </c>
      <c r="H213" s="87"/>
      <c r="I213" s="87"/>
      <c r="J213" s="290"/>
    </row>
    <row r="214" spans="1:10" s="13" customFormat="1" ht="65.25" customHeight="1">
      <c r="A214" s="46"/>
      <c r="B214" s="47"/>
      <c r="C214" s="49" t="s">
        <v>91</v>
      </c>
      <c r="D214" s="77" t="s">
        <v>1024</v>
      </c>
      <c r="E214" s="78"/>
      <c r="F214" s="86"/>
      <c r="G214" s="290"/>
      <c r="H214" s="196">
        <v>369503</v>
      </c>
      <c r="I214" s="196">
        <v>369503</v>
      </c>
      <c r="J214" s="300">
        <f>I214/H214</f>
        <v>1</v>
      </c>
    </row>
    <row r="215" spans="1:10" s="13" customFormat="1" ht="23.25" customHeight="1">
      <c r="A215" s="46"/>
      <c r="B215" s="47" t="s">
        <v>664</v>
      </c>
      <c r="C215" s="47"/>
      <c r="D215" s="74" t="s">
        <v>665</v>
      </c>
      <c r="E215" s="78">
        <f>SUM(E213:E214)</f>
        <v>418</v>
      </c>
      <c r="F215" s="78">
        <f>SUM(F213:F214)</f>
        <v>418.43</v>
      </c>
      <c r="G215" s="290">
        <f>F215/E215</f>
        <v>1.0010287081339713</v>
      </c>
      <c r="H215" s="87">
        <f>SUM(H213:H214)</f>
        <v>369503</v>
      </c>
      <c r="I215" s="87">
        <f>SUM(I213:I214)</f>
        <v>369503</v>
      </c>
      <c r="J215" s="290">
        <f>I215/H215</f>
        <v>1</v>
      </c>
    </row>
    <row r="216" spans="1:11" ht="60" customHeight="1">
      <c r="A216" s="39"/>
      <c r="B216" s="40"/>
      <c r="C216" s="49" t="s">
        <v>91</v>
      </c>
      <c r="D216" s="77" t="s">
        <v>1024</v>
      </c>
      <c r="E216" s="85"/>
      <c r="F216" s="85"/>
      <c r="G216" s="294"/>
      <c r="H216" s="293">
        <v>78208</v>
      </c>
      <c r="I216" s="293"/>
      <c r="J216" s="294"/>
      <c r="K216" s="295"/>
    </row>
    <row r="217" spans="1:10" s="13" customFormat="1" ht="33" customHeight="1">
      <c r="A217" s="46"/>
      <c r="B217" s="47" t="s">
        <v>663</v>
      </c>
      <c r="C217" s="47"/>
      <c r="D217" s="74" t="s">
        <v>379</v>
      </c>
      <c r="E217" s="78"/>
      <c r="F217" s="78"/>
      <c r="G217" s="290"/>
      <c r="H217" s="87">
        <f>SUM(H216)</f>
        <v>78208</v>
      </c>
      <c r="I217" s="87"/>
      <c r="J217" s="290"/>
    </row>
    <row r="218" spans="1:10" s="13" customFormat="1" ht="23.25" customHeight="1">
      <c r="A218" s="46" t="s">
        <v>577</v>
      </c>
      <c r="B218" s="47"/>
      <c r="C218" s="47"/>
      <c r="D218" s="74" t="s">
        <v>288</v>
      </c>
      <c r="E218" s="78">
        <f>E212+E215+E217</f>
        <v>34299</v>
      </c>
      <c r="F218" s="78">
        <f>F212+F215+F217</f>
        <v>34299.53</v>
      </c>
      <c r="G218" s="290">
        <f>F218/E218</f>
        <v>1.0000154523455493</v>
      </c>
      <c r="H218" s="87">
        <f>H212+H215+H217</f>
        <v>947711</v>
      </c>
      <c r="I218" s="87">
        <f>I212+I215+I217</f>
        <v>369503</v>
      </c>
      <c r="J218" s="290">
        <f>I218/H218</f>
        <v>0.38988995590427883</v>
      </c>
    </row>
    <row r="219" spans="1:10" s="13" customFormat="1" ht="19.5" customHeight="1">
      <c r="A219" s="393" t="s">
        <v>967</v>
      </c>
      <c r="B219" s="393"/>
      <c r="C219" s="393"/>
      <c r="D219" s="393"/>
      <c r="E219" s="87">
        <f>E8+E11+E22+E31+E34+E46+E53+E61+E93+E102+E126+E132+E169+E177+E181+E199+E209+E218</f>
        <v>46158506.21</v>
      </c>
      <c r="F219" s="87">
        <f>F8+F11+F22+F31+F34+F46+F53+F61+F93+F102+F126+F132+F169+F177+F181+F199+F209+F218</f>
        <v>45915797.06</v>
      </c>
      <c r="G219" s="290">
        <f>F219/E219</f>
        <v>0.994741832656027</v>
      </c>
      <c r="H219" s="87">
        <f>H8+H11+H22+H31+H34+H46+H53+H61+H93+H102+H126+H132+H169+H177+H181+H199+H209+H218</f>
        <v>11986543.010000002</v>
      </c>
      <c r="I219" s="87">
        <f>I8+I11+I22+I31+I34+I46+I53+I61+I93+I102+I126+I132+I169+I177+I181+I199+I209+I218</f>
        <v>9170592.51</v>
      </c>
      <c r="J219" s="290">
        <f>I219/H219</f>
        <v>0.7650740086069235</v>
      </c>
    </row>
    <row r="220" spans="2:5" ht="12.75">
      <c r="B220" s="1"/>
      <c r="C220" s="1"/>
      <c r="D220" s="1"/>
      <c r="E220" s="108"/>
    </row>
    <row r="221" spans="2:10" ht="12.75">
      <c r="B221" s="1"/>
      <c r="C221" s="1"/>
      <c r="D221" s="1"/>
      <c r="E221" s="108"/>
      <c r="H221" s="310">
        <f>E219+H219</f>
        <v>58145049.22</v>
      </c>
      <c r="I221" s="310">
        <f>F219+I219</f>
        <v>55086389.57</v>
      </c>
      <c r="J221" s="311">
        <f>I221/H221</f>
        <v>0.9473960433255955</v>
      </c>
    </row>
    <row r="222" spans="2:4" ht="12.75">
      <c r="B222" s="3"/>
      <c r="C222" s="1"/>
      <c r="D222" s="1"/>
    </row>
    <row r="223" spans="2:4" ht="12.75">
      <c r="B223" s="1"/>
      <c r="C223" s="1"/>
      <c r="D223" s="1"/>
    </row>
    <row r="224" spans="2:4" ht="12.75">
      <c r="B224" s="1"/>
      <c r="C224" s="1"/>
      <c r="D224" s="1"/>
    </row>
    <row r="225" spans="2:4" ht="12.75">
      <c r="B225" s="1"/>
      <c r="C225" s="1"/>
      <c r="D225" s="1"/>
    </row>
    <row r="226" spans="2:4" ht="12.75">
      <c r="B226" s="1"/>
      <c r="C226" s="1"/>
      <c r="D226" s="1"/>
    </row>
    <row r="227" spans="2:4" ht="12.75">
      <c r="B227" s="1"/>
      <c r="C227" s="1"/>
      <c r="D227" s="1"/>
    </row>
    <row r="228" spans="2:4" ht="12.75">
      <c r="B228" s="1"/>
      <c r="C228" s="1"/>
      <c r="D228" s="1"/>
    </row>
    <row r="229" spans="2:4" ht="12.75">
      <c r="B229" s="1"/>
      <c r="C229" s="1"/>
      <c r="D229" s="1"/>
    </row>
    <row r="230" spans="2:4" ht="12.75">
      <c r="B230" s="1"/>
      <c r="C230" s="1"/>
      <c r="D230" s="1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  <row r="250" spans="2:4" ht="12.75">
      <c r="B250" s="1"/>
      <c r="C250" s="1"/>
      <c r="D250" s="1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</sheetData>
  <sheetProtection/>
  <mergeCells count="8">
    <mergeCell ref="A1:I1"/>
    <mergeCell ref="E3:G3"/>
    <mergeCell ref="H3:J3"/>
    <mergeCell ref="A219:D219"/>
    <mergeCell ref="A3:A4"/>
    <mergeCell ref="B3:B4"/>
    <mergeCell ref="C3:C4"/>
    <mergeCell ref="D3:D4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611"/>
  <sheetViews>
    <sheetView zoomScalePageLayoutView="0" workbookViewId="0" topLeftCell="A593">
      <selection activeCell="E407" sqref="E407"/>
    </sheetView>
  </sheetViews>
  <sheetFormatPr defaultColWidth="9.00390625" defaultRowHeight="12.75"/>
  <cols>
    <col min="1" max="1" width="5.25390625" style="1" customWidth="1"/>
    <col min="2" max="2" width="6.75390625" style="1" customWidth="1"/>
    <col min="3" max="3" width="6.00390625" style="1" customWidth="1"/>
    <col min="4" max="4" width="41.00390625" style="1" customWidth="1"/>
    <col min="5" max="5" width="13.25390625" style="1" customWidth="1"/>
    <col min="6" max="6" width="13.125" style="1" customWidth="1"/>
    <col min="7" max="7" width="11.25390625" style="0" bestFit="1" customWidth="1"/>
    <col min="8" max="8" width="14.75390625" style="0" bestFit="1" customWidth="1"/>
    <col min="9" max="9" width="12.875" style="0" customWidth="1"/>
    <col min="10" max="10" width="9.25390625" style="0" bestFit="1" customWidth="1"/>
  </cols>
  <sheetData>
    <row r="1" spans="1:9" ht="18">
      <c r="A1" s="388" t="s">
        <v>350</v>
      </c>
      <c r="B1" s="388"/>
      <c r="C1" s="388"/>
      <c r="D1" s="388"/>
      <c r="E1" s="388"/>
      <c r="F1" s="388"/>
      <c r="G1" s="389"/>
      <c r="H1" s="389"/>
      <c r="I1" s="389"/>
    </row>
    <row r="2" spans="1:9" ht="10.5" customHeight="1">
      <c r="A2" s="14"/>
      <c r="B2" s="14"/>
      <c r="C2" s="14"/>
      <c r="D2" s="14"/>
      <c r="E2" s="14"/>
      <c r="F2" s="14"/>
      <c r="G2" s="178"/>
      <c r="H2" s="178"/>
      <c r="I2" s="178"/>
    </row>
    <row r="3" spans="1:10" s="123" customFormat="1" ht="12.75">
      <c r="A3" s="378" t="s">
        <v>890</v>
      </c>
      <c r="B3" s="378" t="s">
        <v>891</v>
      </c>
      <c r="C3" s="397" t="s">
        <v>892</v>
      </c>
      <c r="D3" s="15" t="s">
        <v>939</v>
      </c>
      <c r="E3" s="380" t="s">
        <v>941</v>
      </c>
      <c r="F3" s="381"/>
      <c r="G3" s="387"/>
      <c r="H3" s="385" t="s">
        <v>942</v>
      </c>
      <c r="I3" s="386"/>
      <c r="J3" s="387"/>
    </row>
    <row r="4" spans="1:10" s="124" customFormat="1" ht="12.75">
      <c r="A4" s="379"/>
      <c r="B4" s="379"/>
      <c r="C4" s="379"/>
      <c r="D4" s="169"/>
      <c r="E4" s="329" t="s">
        <v>351</v>
      </c>
      <c r="F4" s="329" t="s">
        <v>352</v>
      </c>
      <c r="G4" s="330" t="s">
        <v>928</v>
      </c>
      <c r="H4" s="330" t="s">
        <v>351</v>
      </c>
      <c r="I4" s="330" t="s">
        <v>352</v>
      </c>
      <c r="J4" s="330" t="s">
        <v>928</v>
      </c>
    </row>
    <row r="5" spans="1:10" s="110" customFormat="1" ht="12.75">
      <c r="A5" s="97">
        <v>1</v>
      </c>
      <c r="B5" s="97">
        <v>2</v>
      </c>
      <c r="C5" s="97">
        <v>3</v>
      </c>
      <c r="D5" s="17">
        <v>4</v>
      </c>
      <c r="E5" s="17">
        <v>6</v>
      </c>
      <c r="F5" s="17">
        <v>7</v>
      </c>
      <c r="G5" s="328">
        <v>8</v>
      </c>
      <c r="H5" s="328">
        <v>9</v>
      </c>
      <c r="I5" s="328">
        <v>10</v>
      </c>
      <c r="J5" s="328">
        <v>11</v>
      </c>
    </row>
    <row r="6" spans="1:10" s="262" customFormat="1" ht="12.75">
      <c r="A6" s="218"/>
      <c r="B6" s="218"/>
      <c r="C6" s="218">
        <v>6050</v>
      </c>
      <c r="D6" s="113" t="s">
        <v>342</v>
      </c>
      <c r="E6" s="263"/>
      <c r="F6" s="263"/>
      <c r="G6" s="313"/>
      <c r="H6" s="263">
        <v>50000</v>
      </c>
      <c r="I6" s="321"/>
      <c r="J6" s="313"/>
    </row>
    <row r="7" spans="1:10" s="110" customFormat="1" ht="12.75">
      <c r="A7" s="97"/>
      <c r="B7" s="104" t="s">
        <v>303</v>
      </c>
      <c r="C7" s="97"/>
      <c r="D7" s="17" t="s">
        <v>803</v>
      </c>
      <c r="E7" s="260"/>
      <c r="F7" s="260"/>
      <c r="G7" s="312"/>
      <c r="H7" s="260">
        <f>SUM(H6)</f>
        <v>50000</v>
      </c>
      <c r="I7" s="320"/>
      <c r="J7" s="312"/>
    </row>
    <row r="8" spans="1:10" s="10" customFormat="1" ht="30" customHeight="1">
      <c r="A8" s="61"/>
      <c r="B8" s="61"/>
      <c r="C8" s="61" t="s">
        <v>390</v>
      </c>
      <c r="D8" s="113" t="s">
        <v>3</v>
      </c>
      <c r="E8" s="88">
        <v>11280</v>
      </c>
      <c r="F8" s="88">
        <v>9778.04</v>
      </c>
      <c r="G8" s="314">
        <f>F8/E8</f>
        <v>0.8668475177304965</v>
      </c>
      <c r="H8" s="322"/>
      <c r="I8" s="322"/>
      <c r="J8" s="314"/>
    </row>
    <row r="9" spans="1:10" s="41" customFormat="1" ht="12.75">
      <c r="A9" s="62"/>
      <c r="B9" s="62" t="s">
        <v>580</v>
      </c>
      <c r="C9" s="62"/>
      <c r="D9" s="114" t="s">
        <v>791</v>
      </c>
      <c r="E9" s="89">
        <f>SUM(E8)</f>
        <v>11280</v>
      </c>
      <c r="F9" s="89">
        <f>SUM(F8)</f>
        <v>9778.04</v>
      </c>
      <c r="G9" s="314">
        <f aca="true" t="shared" si="0" ref="G9:G59">F9/E9</f>
        <v>0.8668475177304965</v>
      </c>
      <c r="H9" s="323"/>
      <c r="I9" s="323"/>
      <c r="J9" s="315"/>
    </row>
    <row r="10" spans="1:10" s="10" customFormat="1" ht="12.75">
      <c r="A10" s="61"/>
      <c r="B10" s="61"/>
      <c r="C10" s="61" t="s">
        <v>385</v>
      </c>
      <c r="D10" s="113" t="s">
        <v>386</v>
      </c>
      <c r="E10" s="88">
        <v>165860.29</v>
      </c>
      <c r="F10" s="88">
        <v>118826.04</v>
      </c>
      <c r="G10" s="314">
        <f t="shared" si="0"/>
        <v>0.71642247821947</v>
      </c>
      <c r="H10" s="322"/>
      <c r="I10" s="322"/>
      <c r="J10" s="314"/>
    </row>
    <row r="11" spans="1:10" s="10" customFormat="1" ht="12.75">
      <c r="A11" s="61"/>
      <c r="B11" s="61"/>
      <c r="C11" s="61" t="s">
        <v>414</v>
      </c>
      <c r="D11" s="113" t="s">
        <v>502</v>
      </c>
      <c r="E11" s="88">
        <v>144314.83</v>
      </c>
      <c r="F11" s="88">
        <v>143619</v>
      </c>
      <c r="G11" s="314">
        <f t="shared" si="0"/>
        <v>0.9951783888045325</v>
      </c>
      <c r="H11" s="322"/>
      <c r="I11" s="322"/>
      <c r="J11" s="314"/>
    </row>
    <row r="12" spans="1:10" s="41" customFormat="1" ht="12.75">
      <c r="A12" s="62"/>
      <c r="B12" s="62" t="s">
        <v>581</v>
      </c>
      <c r="C12" s="62"/>
      <c r="D12" s="114" t="s">
        <v>225</v>
      </c>
      <c r="E12" s="89">
        <f>SUM(E10:E11)</f>
        <v>310175.12</v>
      </c>
      <c r="F12" s="89">
        <f>SUM(F10:F11)</f>
        <v>262445.04</v>
      </c>
      <c r="G12" s="315">
        <f t="shared" si="0"/>
        <v>0.8461189279140119</v>
      </c>
      <c r="H12" s="323"/>
      <c r="I12" s="323"/>
      <c r="J12" s="315"/>
    </row>
    <row r="13" spans="1:10" s="121" customFormat="1" ht="12.75">
      <c r="A13" s="119" t="s">
        <v>220</v>
      </c>
      <c r="B13" s="119"/>
      <c r="C13" s="119"/>
      <c r="D13" s="120" t="s">
        <v>221</v>
      </c>
      <c r="E13" s="92">
        <f>E9+E12</f>
        <v>321455.12</v>
      </c>
      <c r="F13" s="92">
        <f>F7+F9+F12</f>
        <v>272223.07999999996</v>
      </c>
      <c r="G13" s="315">
        <f t="shared" si="0"/>
        <v>0.8468463031480101</v>
      </c>
      <c r="H13" s="324">
        <f>H7</f>
        <v>50000</v>
      </c>
      <c r="I13" s="324"/>
      <c r="J13" s="316"/>
    </row>
    <row r="14" spans="1:10" s="107" customFormat="1" ht="12.75">
      <c r="A14" s="105"/>
      <c r="B14" s="105"/>
      <c r="C14" s="105" t="s">
        <v>385</v>
      </c>
      <c r="D14" s="113" t="s">
        <v>386</v>
      </c>
      <c r="E14" s="106">
        <v>1170000</v>
      </c>
      <c r="F14" s="106">
        <v>1168855.22</v>
      </c>
      <c r="G14" s="314">
        <f t="shared" si="0"/>
        <v>0.9990215555555555</v>
      </c>
      <c r="H14" s="325"/>
      <c r="I14" s="325"/>
      <c r="J14" s="317"/>
    </row>
    <row r="15" spans="1:10" s="121" customFormat="1" ht="12.75">
      <c r="A15" s="119"/>
      <c r="B15" s="119" t="s">
        <v>1001</v>
      </c>
      <c r="C15" s="119"/>
      <c r="D15" s="120" t="s">
        <v>1002</v>
      </c>
      <c r="E15" s="92">
        <f>SUM(E14)</f>
        <v>1170000</v>
      </c>
      <c r="F15" s="92">
        <f>SUM(F14)</f>
        <v>1168855.22</v>
      </c>
      <c r="G15" s="314">
        <f t="shared" si="0"/>
        <v>0.9990215555555555</v>
      </c>
      <c r="H15" s="324"/>
      <c r="I15" s="324"/>
      <c r="J15" s="316"/>
    </row>
    <row r="16" spans="1:10" s="10" customFormat="1" ht="12.75">
      <c r="A16" s="61"/>
      <c r="B16" s="61"/>
      <c r="C16" s="61" t="s">
        <v>393</v>
      </c>
      <c r="D16" s="113" t="s">
        <v>342</v>
      </c>
      <c r="E16" s="88"/>
      <c r="F16" s="88"/>
      <c r="G16" s="314"/>
      <c r="H16" s="88">
        <v>22000</v>
      </c>
      <c r="I16" s="322"/>
      <c r="J16" s="314"/>
    </row>
    <row r="17" spans="1:255" s="121" customFormat="1" ht="12.75">
      <c r="A17" s="119"/>
      <c r="B17" s="119" t="s">
        <v>228</v>
      </c>
      <c r="C17" s="119"/>
      <c r="D17" s="120" t="s">
        <v>225</v>
      </c>
      <c r="E17" s="92"/>
      <c r="F17" s="92"/>
      <c r="G17" s="314"/>
      <c r="H17" s="324">
        <f>SUM(H16)</f>
        <v>22000</v>
      </c>
      <c r="I17" s="324"/>
      <c r="J17" s="316"/>
      <c r="IU17" s="122">
        <f>SUM(A17:IT17)</f>
        <v>22000</v>
      </c>
    </row>
    <row r="18" spans="1:10" s="121" customFormat="1" ht="25.5">
      <c r="A18" s="119" t="s">
        <v>227</v>
      </c>
      <c r="B18" s="119"/>
      <c r="C18" s="119"/>
      <c r="D18" s="120" t="s">
        <v>582</v>
      </c>
      <c r="E18" s="92">
        <f>E15+E17</f>
        <v>1170000</v>
      </c>
      <c r="F18" s="92">
        <f>F15+F17</f>
        <v>1168855.22</v>
      </c>
      <c r="G18" s="315">
        <f t="shared" si="0"/>
        <v>0.9990215555555555</v>
      </c>
      <c r="H18" s="324">
        <f>H17</f>
        <v>22000</v>
      </c>
      <c r="I18" s="324"/>
      <c r="J18" s="316"/>
    </row>
    <row r="19" spans="1:10" s="107" customFormat="1" ht="51">
      <c r="A19" s="105"/>
      <c r="B19" s="105"/>
      <c r="C19" s="105" t="s">
        <v>406</v>
      </c>
      <c r="D19" s="116" t="s">
        <v>407</v>
      </c>
      <c r="E19" s="106">
        <v>359333</v>
      </c>
      <c r="F19" s="106">
        <v>359333</v>
      </c>
      <c r="G19" s="314">
        <f t="shared" si="0"/>
        <v>1</v>
      </c>
      <c r="H19" s="325"/>
      <c r="I19" s="325"/>
      <c r="J19" s="317"/>
    </row>
    <row r="20" spans="1:10" s="107" customFormat="1" ht="12.75">
      <c r="A20" s="105"/>
      <c r="B20" s="105"/>
      <c r="C20" s="105" t="s">
        <v>412</v>
      </c>
      <c r="D20" s="116" t="s">
        <v>413</v>
      </c>
      <c r="E20" s="106">
        <v>5000</v>
      </c>
      <c r="F20" s="106"/>
      <c r="G20" s="314"/>
      <c r="H20" s="325"/>
      <c r="I20" s="325"/>
      <c r="J20" s="317"/>
    </row>
    <row r="21" spans="1:10" s="107" customFormat="1" ht="12.75">
      <c r="A21" s="105"/>
      <c r="B21" s="105"/>
      <c r="C21" s="61" t="s">
        <v>385</v>
      </c>
      <c r="D21" s="113" t="s">
        <v>386</v>
      </c>
      <c r="E21" s="106">
        <v>15000</v>
      </c>
      <c r="F21" s="106">
        <v>11000</v>
      </c>
      <c r="G21" s="314">
        <f t="shared" si="0"/>
        <v>0.7333333333333333</v>
      </c>
      <c r="H21" s="325"/>
      <c r="I21" s="325"/>
      <c r="J21" s="317"/>
    </row>
    <row r="22" spans="1:10" s="107" customFormat="1" ht="12.75">
      <c r="A22" s="105"/>
      <c r="B22" s="105"/>
      <c r="C22" s="61" t="s">
        <v>393</v>
      </c>
      <c r="D22" s="113" t="s">
        <v>342</v>
      </c>
      <c r="E22" s="106"/>
      <c r="F22" s="106"/>
      <c r="G22" s="314"/>
      <c r="H22" s="325">
        <v>57000</v>
      </c>
      <c r="I22" s="325">
        <v>43818.5</v>
      </c>
      <c r="J22" s="317">
        <f>I22/H22</f>
        <v>0.7687456140350877</v>
      </c>
    </row>
    <row r="23" spans="1:10" s="121" customFormat="1" ht="12.75">
      <c r="A23" s="119"/>
      <c r="B23" s="119" t="s">
        <v>585</v>
      </c>
      <c r="C23" s="119"/>
      <c r="D23" s="120" t="s">
        <v>586</v>
      </c>
      <c r="E23" s="92">
        <f>SUM(E19:E22)</f>
        <v>379333</v>
      </c>
      <c r="F23" s="92">
        <f>SUM(F19:F22)</f>
        <v>370333</v>
      </c>
      <c r="G23" s="315">
        <f t="shared" si="0"/>
        <v>0.9762741443533781</v>
      </c>
      <c r="H23" s="324">
        <f>SUM(H19:H22)</f>
        <v>57000</v>
      </c>
      <c r="I23" s="324">
        <f>SUM(I19:I22)</f>
        <v>43818.5</v>
      </c>
      <c r="J23" s="315">
        <f>I23/H23</f>
        <v>0.7687456140350877</v>
      </c>
    </row>
    <row r="24" spans="1:10" s="107" customFormat="1" ht="38.25">
      <c r="A24" s="105"/>
      <c r="B24" s="105"/>
      <c r="C24" s="105" t="s">
        <v>376</v>
      </c>
      <c r="D24" s="116" t="s">
        <v>4</v>
      </c>
      <c r="E24" s="106">
        <v>74997</v>
      </c>
      <c r="F24" s="106">
        <v>74500</v>
      </c>
      <c r="G24" s="314">
        <f t="shared" si="0"/>
        <v>0.9933730682560635</v>
      </c>
      <c r="H24" s="325"/>
      <c r="I24" s="325"/>
      <c r="J24" s="317"/>
    </row>
    <row r="25" spans="1:10" s="121" customFormat="1" ht="57" customHeight="1">
      <c r="A25" s="119"/>
      <c r="B25" s="119"/>
      <c r="C25" s="105" t="s">
        <v>408</v>
      </c>
      <c r="D25" s="116" t="s">
        <v>5</v>
      </c>
      <c r="E25" s="92"/>
      <c r="F25" s="106"/>
      <c r="G25" s="314"/>
      <c r="H25" s="322">
        <v>600003</v>
      </c>
      <c r="I25" s="322">
        <v>519143</v>
      </c>
      <c r="J25" s="314">
        <f>I25/H25</f>
        <v>0.8652340071632976</v>
      </c>
    </row>
    <row r="26" spans="1:10" s="121" customFormat="1" ht="12.75">
      <c r="A26" s="119"/>
      <c r="B26" s="119" t="s">
        <v>587</v>
      </c>
      <c r="C26" s="119"/>
      <c r="D26" s="120" t="s">
        <v>588</v>
      </c>
      <c r="E26" s="92">
        <f>SUM(E24:E25)</f>
        <v>74997</v>
      </c>
      <c r="F26" s="92">
        <f>SUM(F24:F25)</f>
        <v>74500</v>
      </c>
      <c r="G26" s="315">
        <f t="shared" si="0"/>
        <v>0.9933730682560635</v>
      </c>
      <c r="H26" s="324">
        <f>SUM(H24:H25)</f>
        <v>600003</v>
      </c>
      <c r="I26" s="324">
        <f>SUM(I24:I25)</f>
        <v>519143</v>
      </c>
      <c r="J26" s="315">
        <f>I26/H26</f>
        <v>0.8652340071632976</v>
      </c>
    </row>
    <row r="27" spans="1:10" s="107" customFormat="1" ht="12.75">
      <c r="A27" s="105"/>
      <c r="B27" s="105"/>
      <c r="C27" s="105" t="s">
        <v>409</v>
      </c>
      <c r="D27" s="116" t="s">
        <v>410</v>
      </c>
      <c r="E27" s="106">
        <v>5500</v>
      </c>
      <c r="F27" s="106">
        <v>4950.72</v>
      </c>
      <c r="G27" s="314">
        <f t="shared" si="0"/>
        <v>0.9001309090909091</v>
      </c>
      <c r="H27" s="325"/>
      <c r="I27" s="325"/>
      <c r="J27" s="317"/>
    </row>
    <row r="28" spans="1:10" s="107" customFormat="1" ht="12.75">
      <c r="A28" s="105"/>
      <c r="B28" s="105"/>
      <c r="C28" s="105" t="s">
        <v>394</v>
      </c>
      <c r="D28" s="116" t="s">
        <v>411</v>
      </c>
      <c r="E28" s="106">
        <v>32000</v>
      </c>
      <c r="F28" s="106">
        <v>28800</v>
      </c>
      <c r="G28" s="314">
        <f t="shared" si="0"/>
        <v>0.9</v>
      </c>
      <c r="H28" s="325"/>
      <c r="I28" s="325"/>
      <c r="J28" s="317"/>
    </row>
    <row r="29" spans="1:10" s="107" customFormat="1" ht="12.75">
      <c r="A29" s="105"/>
      <c r="B29" s="105"/>
      <c r="C29" s="105" t="s">
        <v>391</v>
      </c>
      <c r="D29" s="116" t="s">
        <v>392</v>
      </c>
      <c r="E29" s="106">
        <v>95000</v>
      </c>
      <c r="F29" s="106">
        <v>73647.18</v>
      </c>
      <c r="G29" s="317">
        <f t="shared" si="0"/>
        <v>0.7752334736842105</v>
      </c>
      <c r="H29" s="325"/>
      <c r="I29" s="325"/>
      <c r="J29" s="317"/>
    </row>
    <row r="30" spans="1:10" s="107" customFormat="1" ht="12.75">
      <c r="A30" s="105"/>
      <c r="B30" s="105"/>
      <c r="C30" s="105" t="s">
        <v>474</v>
      </c>
      <c r="D30" s="116" t="s">
        <v>475</v>
      </c>
      <c r="E30" s="106">
        <v>2000</v>
      </c>
      <c r="F30" s="106"/>
      <c r="G30" s="317"/>
      <c r="H30" s="325"/>
      <c r="I30" s="325"/>
      <c r="J30" s="317"/>
    </row>
    <row r="31" spans="1:10" s="107" customFormat="1" ht="12.75">
      <c r="A31" s="105"/>
      <c r="B31" s="105"/>
      <c r="C31" s="105" t="s">
        <v>412</v>
      </c>
      <c r="D31" s="116" t="s">
        <v>413</v>
      </c>
      <c r="E31" s="106">
        <v>410449</v>
      </c>
      <c r="F31" s="106">
        <v>409865.64</v>
      </c>
      <c r="G31" s="317">
        <f t="shared" si="0"/>
        <v>0.9985787271987506</v>
      </c>
      <c r="H31" s="325"/>
      <c r="I31" s="325"/>
      <c r="J31" s="317"/>
    </row>
    <row r="32" spans="1:10" s="107" customFormat="1" ht="12.75">
      <c r="A32" s="105"/>
      <c r="B32" s="105"/>
      <c r="C32" s="105" t="s">
        <v>385</v>
      </c>
      <c r="D32" s="116" t="s">
        <v>386</v>
      </c>
      <c r="E32" s="106">
        <v>409600</v>
      </c>
      <c r="F32" s="106">
        <v>347179.59</v>
      </c>
      <c r="G32" s="317">
        <f t="shared" si="0"/>
        <v>0.8476064208984375</v>
      </c>
      <c r="H32" s="325"/>
      <c r="I32" s="325"/>
      <c r="J32" s="317"/>
    </row>
    <row r="33" spans="1:10" s="107" customFormat="1" ht="12.75">
      <c r="A33" s="105"/>
      <c r="B33" s="105"/>
      <c r="C33" s="105" t="s">
        <v>414</v>
      </c>
      <c r="D33" s="116" t="s">
        <v>502</v>
      </c>
      <c r="E33" s="106">
        <v>37800</v>
      </c>
      <c r="F33" s="106">
        <v>30434.09</v>
      </c>
      <c r="G33" s="317">
        <f t="shared" si="0"/>
        <v>0.8051346560846561</v>
      </c>
      <c r="H33" s="325"/>
      <c r="I33" s="325"/>
      <c r="J33" s="317"/>
    </row>
    <row r="34" spans="1:10" s="107" customFormat="1" ht="19.5" customHeight="1">
      <c r="A34" s="105"/>
      <c r="B34" s="105"/>
      <c r="C34" s="105" t="s">
        <v>393</v>
      </c>
      <c r="D34" s="113" t="s">
        <v>342</v>
      </c>
      <c r="E34" s="106"/>
      <c r="F34" s="106"/>
      <c r="G34" s="317"/>
      <c r="H34" s="325">
        <v>5366896</v>
      </c>
      <c r="I34" s="325">
        <v>5068265.49</v>
      </c>
      <c r="J34" s="317">
        <f>I34/H34</f>
        <v>0.9443569411443785</v>
      </c>
    </row>
    <row r="35" spans="1:10" s="121" customFormat="1" ht="12.75">
      <c r="A35" s="119"/>
      <c r="B35" s="119" t="s">
        <v>231</v>
      </c>
      <c r="C35" s="119"/>
      <c r="D35" s="120" t="s">
        <v>597</v>
      </c>
      <c r="E35" s="92">
        <f>SUM(E27:E34)</f>
        <v>992349</v>
      </c>
      <c r="F35" s="92">
        <f>SUM(F27:F34)</f>
        <v>894877.2200000001</v>
      </c>
      <c r="G35" s="317"/>
      <c r="H35" s="324">
        <f>SUM(H34)</f>
        <v>5366896</v>
      </c>
      <c r="I35" s="324">
        <f>SUM(I34)</f>
        <v>5068265.49</v>
      </c>
      <c r="J35" s="315">
        <f>I35/H35</f>
        <v>0.9443569411443785</v>
      </c>
    </row>
    <row r="36" spans="1:10" s="121" customFormat="1" ht="12.75">
      <c r="A36" s="119"/>
      <c r="B36" s="119"/>
      <c r="C36" s="105" t="s">
        <v>393</v>
      </c>
      <c r="D36" s="113" t="s">
        <v>342</v>
      </c>
      <c r="E36" s="92"/>
      <c r="F36" s="88"/>
      <c r="G36" s="317"/>
      <c r="H36" s="322">
        <v>203163</v>
      </c>
      <c r="I36" s="322">
        <v>203162.9</v>
      </c>
      <c r="J36" s="314">
        <f aca="true" t="shared" si="1" ref="J36:J44">I36/H36</f>
        <v>0.9999995077843898</v>
      </c>
    </row>
    <row r="37" spans="1:10" s="121" customFormat="1" ht="12.75">
      <c r="A37" s="119"/>
      <c r="B37" s="119" t="s">
        <v>154</v>
      </c>
      <c r="C37" s="119"/>
      <c r="D37" s="120" t="s">
        <v>155</v>
      </c>
      <c r="E37" s="92"/>
      <c r="F37" s="92"/>
      <c r="G37" s="317"/>
      <c r="H37" s="324">
        <f>SUM(H36)</f>
        <v>203163</v>
      </c>
      <c r="I37" s="324">
        <f>SUM(I36)</f>
        <v>203162.9</v>
      </c>
      <c r="J37" s="315">
        <f t="shared" si="1"/>
        <v>0.9999995077843898</v>
      </c>
    </row>
    <row r="38" spans="1:10" s="121" customFormat="1" ht="12.75">
      <c r="A38" s="119"/>
      <c r="B38" s="119"/>
      <c r="C38" s="105" t="s">
        <v>393</v>
      </c>
      <c r="D38" s="113" t="s">
        <v>342</v>
      </c>
      <c r="E38" s="92"/>
      <c r="F38" s="88"/>
      <c r="G38" s="317"/>
      <c r="H38" s="322">
        <v>1737866</v>
      </c>
      <c r="I38" s="322">
        <v>1737863.09</v>
      </c>
      <c r="J38" s="314">
        <f t="shared" si="1"/>
        <v>0.9999983255325785</v>
      </c>
    </row>
    <row r="39" spans="1:10" s="121" customFormat="1" ht="12.75">
      <c r="A39" s="119"/>
      <c r="B39" s="119" t="s">
        <v>199</v>
      </c>
      <c r="C39" s="119"/>
      <c r="D39" s="120" t="s">
        <v>372</v>
      </c>
      <c r="E39" s="92"/>
      <c r="F39" s="92"/>
      <c r="G39" s="317"/>
      <c r="H39" s="324">
        <f>SUM(H38)</f>
        <v>1737866</v>
      </c>
      <c r="I39" s="324">
        <f>SUM(I38)</f>
        <v>1737863.09</v>
      </c>
      <c r="J39" s="315">
        <f t="shared" si="1"/>
        <v>0.9999983255325785</v>
      </c>
    </row>
    <row r="40" spans="1:10" s="121" customFormat="1" ht="12.75">
      <c r="A40" s="119"/>
      <c r="B40" s="119"/>
      <c r="C40" s="105" t="s">
        <v>393</v>
      </c>
      <c r="D40" s="113" t="s">
        <v>342</v>
      </c>
      <c r="E40" s="92"/>
      <c r="F40" s="92"/>
      <c r="G40" s="317"/>
      <c r="H40" s="322">
        <v>25000</v>
      </c>
      <c r="I40" s="322"/>
      <c r="J40" s="314"/>
    </row>
    <row r="41" spans="1:10" s="121" customFormat="1" ht="22.5">
      <c r="A41" s="119"/>
      <c r="B41" s="119"/>
      <c r="C41" s="61" t="s">
        <v>850</v>
      </c>
      <c r="D41" s="112" t="s">
        <v>403</v>
      </c>
      <c r="E41" s="92"/>
      <c r="F41" s="92"/>
      <c r="G41" s="317"/>
      <c r="H41" s="322">
        <v>138493</v>
      </c>
      <c r="I41" s="322">
        <v>138493</v>
      </c>
      <c r="J41" s="314">
        <f t="shared" si="1"/>
        <v>1</v>
      </c>
    </row>
    <row r="42" spans="1:10" s="121" customFormat="1" ht="67.5">
      <c r="A42" s="119"/>
      <c r="B42" s="119"/>
      <c r="C42" s="61" t="s">
        <v>387</v>
      </c>
      <c r="D42" s="112" t="s">
        <v>6</v>
      </c>
      <c r="E42" s="92"/>
      <c r="F42" s="92"/>
      <c r="G42" s="317"/>
      <c r="H42" s="322">
        <v>98607</v>
      </c>
      <c r="I42" s="322">
        <v>95893.27</v>
      </c>
      <c r="J42" s="314">
        <f t="shared" si="1"/>
        <v>0.9724793371667326</v>
      </c>
    </row>
    <row r="43" spans="1:10" s="121" customFormat="1" ht="12.75">
      <c r="A43" s="119"/>
      <c r="B43" s="119" t="s">
        <v>455</v>
      </c>
      <c r="C43" s="119"/>
      <c r="D43" s="120" t="s">
        <v>666</v>
      </c>
      <c r="E43" s="92"/>
      <c r="F43" s="92"/>
      <c r="G43" s="317"/>
      <c r="H43" s="324">
        <f>SUM(H40:H42)</f>
        <v>262100</v>
      </c>
      <c r="I43" s="324">
        <f>SUM(I40:I42)</f>
        <v>234386.27000000002</v>
      </c>
      <c r="J43" s="315">
        <f t="shared" si="1"/>
        <v>0.894262762304464</v>
      </c>
    </row>
    <row r="44" spans="1:10" s="129" customFormat="1" ht="15.75">
      <c r="A44" s="126" t="s">
        <v>229</v>
      </c>
      <c r="B44" s="126"/>
      <c r="C44" s="126"/>
      <c r="D44" s="127" t="s">
        <v>598</v>
      </c>
      <c r="E44" s="92">
        <f>E23+E26+E35</f>
        <v>1446679</v>
      </c>
      <c r="F44" s="92">
        <f>F23+F26+F35</f>
        <v>1339710.2200000002</v>
      </c>
      <c r="G44" s="315">
        <f t="shared" si="0"/>
        <v>0.9260590773765294</v>
      </c>
      <c r="H44" s="324">
        <f>H23+H26+H35+H37+H39+H43</f>
        <v>8227028</v>
      </c>
      <c r="I44" s="324">
        <f>I23+I26+I35+I37+I39+I43</f>
        <v>7806639.25</v>
      </c>
      <c r="J44" s="315">
        <f t="shared" si="1"/>
        <v>0.9489015048933831</v>
      </c>
    </row>
    <row r="45" spans="1:10" s="129" customFormat="1" ht="22.5">
      <c r="A45" s="126"/>
      <c r="B45" s="126"/>
      <c r="C45" s="61" t="s">
        <v>850</v>
      </c>
      <c r="D45" s="112" t="s">
        <v>403</v>
      </c>
      <c r="E45" s="92"/>
      <c r="F45" s="92"/>
      <c r="G45" s="315"/>
      <c r="H45" s="322">
        <v>4692.45</v>
      </c>
      <c r="I45" s="324"/>
      <c r="J45" s="315"/>
    </row>
    <row r="46" spans="1:10" s="129" customFormat="1" ht="67.5">
      <c r="A46" s="126"/>
      <c r="B46" s="126"/>
      <c r="C46" s="61" t="s">
        <v>387</v>
      </c>
      <c r="D46" s="112" t="s">
        <v>6</v>
      </c>
      <c r="E46" s="92"/>
      <c r="F46" s="92"/>
      <c r="G46" s="315"/>
      <c r="H46" s="322">
        <v>246.97</v>
      </c>
      <c r="I46" s="324"/>
      <c r="J46" s="315"/>
    </row>
    <row r="47" spans="1:10" s="129" customFormat="1" ht="15.75">
      <c r="A47" s="119"/>
      <c r="B47" s="119" t="s">
        <v>458</v>
      </c>
      <c r="C47" s="119"/>
      <c r="D47" s="127" t="s">
        <v>995</v>
      </c>
      <c r="E47" s="92"/>
      <c r="F47" s="92"/>
      <c r="G47" s="315"/>
      <c r="H47" s="324">
        <f>SUM(H45:H46)</f>
        <v>4939.42</v>
      </c>
      <c r="I47" s="324"/>
      <c r="J47" s="315"/>
    </row>
    <row r="48" spans="1:10" s="129" customFormat="1" ht="15.75">
      <c r="A48" s="126" t="s">
        <v>457</v>
      </c>
      <c r="B48" s="119"/>
      <c r="C48" s="119"/>
      <c r="D48" s="127" t="s">
        <v>7</v>
      </c>
      <c r="E48" s="92"/>
      <c r="F48" s="92"/>
      <c r="G48" s="315"/>
      <c r="H48" s="324">
        <f>H47</f>
        <v>4939.42</v>
      </c>
      <c r="I48" s="324"/>
      <c r="J48" s="315"/>
    </row>
    <row r="49" spans="1:10" s="107" customFormat="1" ht="12.75">
      <c r="A49" s="105"/>
      <c r="B49" s="105"/>
      <c r="C49" s="105" t="s">
        <v>385</v>
      </c>
      <c r="D49" s="116" t="s">
        <v>386</v>
      </c>
      <c r="E49" s="106">
        <v>122000</v>
      </c>
      <c r="F49" s="106">
        <v>117259.51</v>
      </c>
      <c r="G49" s="317">
        <f t="shared" si="0"/>
        <v>0.961143524590164</v>
      </c>
      <c r="H49" s="325"/>
      <c r="I49" s="325"/>
      <c r="J49" s="315"/>
    </row>
    <row r="50" spans="1:10" s="107" customFormat="1" ht="12.75">
      <c r="A50" s="105"/>
      <c r="B50" s="105"/>
      <c r="C50" s="105" t="s">
        <v>414</v>
      </c>
      <c r="D50" s="116" t="s">
        <v>502</v>
      </c>
      <c r="E50" s="106">
        <v>30000</v>
      </c>
      <c r="F50" s="106">
        <v>19810.86</v>
      </c>
      <c r="G50" s="317">
        <f t="shared" si="0"/>
        <v>0.660362</v>
      </c>
      <c r="H50" s="325"/>
      <c r="I50" s="325"/>
      <c r="J50" s="317"/>
    </row>
    <row r="51" spans="1:10" s="107" customFormat="1" ht="25.5">
      <c r="A51" s="105"/>
      <c r="B51" s="105"/>
      <c r="C51" s="105" t="s">
        <v>415</v>
      </c>
      <c r="D51" s="116" t="s">
        <v>157</v>
      </c>
      <c r="E51" s="106">
        <v>408452</v>
      </c>
      <c r="F51" s="106">
        <v>138597</v>
      </c>
      <c r="G51" s="317">
        <f t="shared" si="0"/>
        <v>0.33932261318343404</v>
      </c>
      <c r="H51" s="325"/>
      <c r="I51" s="325"/>
      <c r="J51" s="317"/>
    </row>
    <row r="52" spans="1:10" s="107" customFormat="1" ht="18.75" customHeight="1">
      <c r="A52" s="105"/>
      <c r="B52" s="105"/>
      <c r="C52" s="105" t="s">
        <v>393</v>
      </c>
      <c r="D52" s="113" t="s">
        <v>342</v>
      </c>
      <c r="E52" s="106"/>
      <c r="F52" s="106"/>
      <c r="G52" s="317"/>
      <c r="H52" s="325">
        <v>678942</v>
      </c>
      <c r="I52" s="325">
        <v>676455.52</v>
      </c>
      <c r="J52" s="317">
        <f>I52/H52</f>
        <v>0.9963377136780461</v>
      </c>
    </row>
    <row r="53" spans="1:10" s="121" customFormat="1" ht="18.75" customHeight="1">
      <c r="A53" s="119"/>
      <c r="B53" s="119" t="s">
        <v>235</v>
      </c>
      <c r="C53" s="119"/>
      <c r="D53" s="120" t="s">
        <v>236</v>
      </c>
      <c r="E53" s="92">
        <f>SUM(E49:E52)</f>
        <v>560452</v>
      </c>
      <c r="F53" s="92">
        <f>SUM(F49:F52)</f>
        <v>275667.37</v>
      </c>
      <c r="G53" s="317">
        <f t="shared" si="0"/>
        <v>0.49186615446104215</v>
      </c>
      <c r="H53" s="324">
        <f>SUM(H52)</f>
        <v>678942</v>
      </c>
      <c r="I53" s="324">
        <f>SUM(I52)</f>
        <v>676455.52</v>
      </c>
      <c r="J53" s="315">
        <f>I53/H53</f>
        <v>0.9963377136780461</v>
      </c>
    </row>
    <row r="54" spans="1:10" s="107" customFormat="1" ht="18.75" customHeight="1">
      <c r="A54" s="105"/>
      <c r="B54" s="105"/>
      <c r="C54" s="105" t="s">
        <v>412</v>
      </c>
      <c r="D54" s="116" t="s">
        <v>413</v>
      </c>
      <c r="E54" s="106">
        <v>20000</v>
      </c>
      <c r="F54" s="106"/>
      <c r="G54" s="317"/>
      <c r="H54" s="325"/>
      <c r="I54" s="325"/>
      <c r="J54" s="317"/>
    </row>
    <row r="55" spans="1:10" s="121" customFormat="1" ht="30" customHeight="1">
      <c r="A55" s="119"/>
      <c r="B55" s="119"/>
      <c r="C55" s="105" t="s">
        <v>151</v>
      </c>
      <c r="D55" s="116" t="s">
        <v>152</v>
      </c>
      <c r="E55" s="88">
        <v>12000</v>
      </c>
      <c r="F55" s="88">
        <v>2912.88</v>
      </c>
      <c r="G55" s="317">
        <f t="shared" si="0"/>
        <v>0.24274</v>
      </c>
      <c r="H55" s="324"/>
      <c r="I55" s="324"/>
      <c r="J55" s="316"/>
    </row>
    <row r="56" spans="1:10" s="121" customFormat="1" ht="12.75">
      <c r="A56" s="119"/>
      <c r="B56" s="119" t="s">
        <v>862</v>
      </c>
      <c r="C56" s="119"/>
      <c r="D56" s="120" t="s">
        <v>666</v>
      </c>
      <c r="E56" s="92">
        <f>SUM(E54:E55)</f>
        <v>32000</v>
      </c>
      <c r="F56" s="92">
        <f>SUM(F54:F55)</f>
        <v>2912.88</v>
      </c>
      <c r="G56" s="315">
        <f t="shared" si="0"/>
        <v>0.0910275</v>
      </c>
      <c r="H56" s="324"/>
      <c r="I56" s="324"/>
      <c r="J56" s="316"/>
    </row>
    <row r="57" spans="1:10" s="129" customFormat="1" ht="15.75">
      <c r="A57" s="126" t="s">
        <v>233</v>
      </c>
      <c r="B57" s="126"/>
      <c r="C57" s="126"/>
      <c r="D57" s="127" t="s">
        <v>234</v>
      </c>
      <c r="E57" s="92">
        <f>E53+E56</f>
        <v>592452</v>
      </c>
      <c r="F57" s="92">
        <f>F53+F56</f>
        <v>278580.25</v>
      </c>
      <c r="G57" s="315">
        <f t="shared" si="0"/>
        <v>0.47021573055707466</v>
      </c>
      <c r="H57" s="324">
        <f>H53</f>
        <v>678942</v>
      </c>
      <c r="I57" s="324">
        <f>I53</f>
        <v>676455.52</v>
      </c>
      <c r="J57" s="331">
        <f>I57/H57</f>
        <v>0.9963377136780461</v>
      </c>
    </row>
    <row r="58" spans="1:10" s="41" customFormat="1" ht="12.75">
      <c r="A58" s="62"/>
      <c r="B58" s="62"/>
      <c r="C58" s="105" t="s">
        <v>385</v>
      </c>
      <c r="D58" s="116" t="s">
        <v>386</v>
      </c>
      <c r="E58" s="106">
        <v>118782.24</v>
      </c>
      <c r="F58" s="106">
        <v>10445.01</v>
      </c>
      <c r="G58" s="317">
        <f t="shared" si="0"/>
        <v>0.08793410530059038</v>
      </c>
      <c r="H58" s="323"/>
      <c r="I58" s="323"/>
      <c r="J58" s="315"/>
    </row>
    <row r="59" spans="1:10" s="121" customFormat="1" ht="12.75">
      <c r="A59" s="119"/>
      <c r="B59" s="119" t="s">
        <v>865</v>
      </c>
      <c r="C59" s="119"/>
      <c r="D59" s="120" t="s">
        <v>866</v>
      </c>
      <c r="E59" s="92">
        <f>SUM(E58:E58)</f>
        <v>118782.24</v>
      </c>
      <c r="F59" s="92">
        <f>SUM(F58:F58)</f>
        <v>10445.01</v>
      </c>
      <c r="G59" s="315">
        <f t="shared" si="0"/>
        <v>0.08793410530059038</v>
      </c>
      <c r="H59" s="324"/>
      <c r="I59" s="324"/>
      <c r="J59" s="316"/>
    </row>
    <row r="60" spans="1:10" s="121" customFormat="1" ht="12.75">
      <c r="A60" s="119"/>
      <c r="B60" s="119"/>
      <c r="C60" s="105" t="s">
        <v>393</v>
      </c>
      <c r="D60" s="113" t="s">
        <v>342</v>
      </c>
      <c r="E60" s="106"/>
      <c r="F60" s="88"/>
      <c r="G60" s="316"/>
      <c r="H60" s="322">
        <v>10000</v>
      </c>
      <c r="I60" s="324"/>
      <c r="J60" s="316"/>
    </row>
    <row r="61" spans="1:10" s="121" customFormat="1" ht="12.75">
      <c r="A61" s="119"/>
      <c r="B61" s="119" t="s">
        <v>599</v>
      </c>
      <c r="C61" s="119"/>
      <c r="D61" s="120" t="s">
        <v>225</v>
      </c>
      <c r="E61" s="92"/>
      <c r="F61" s="92"/>
      <c r="G61" s="316"/>
      <c r="H61" s="324">
        <f>SUM(H60)</f>
        <v>10000</v>
      </c>
      <c r="I61" s="324"/>
      <c r="J61" s="316"/>
    </row>
    <row r="62" spans="1:10" s="129" customFormat="1" ht="15.75">
      <c r="A62" s="126" t="s">
        <v>255</v>
      </c>
      <c r="B62" s="126"/>
      <c r="C62" s="126"/>
      <c r="D62" s="127" t="s">
        <v>256</v>
      </c>
      <c r="E62" s="92">
        <f>E59+E61</f>
        <v>118782.24</v>
      </c>
      <c r="F62" s="92">
        <f>F59+F61</f>
        <v>10445.01</v>
      </c>
      <c r="G62" s="316">
        <f>F62/E62</f>
        <v>0.08793410530059038</v>
      </c>
      <c r="H62" s="326">
        <f>H61</f>
        <v>10000</v>
      </c>
      <c r="I62" s="326"/>
      <c r="J62" s="318"/>
    </row>
    <row r="63" spans="1:10" s="10" customFormat="1" ht="24" customHeight="1">
      <c r="A63" s="61"/>
      <c r="B63" s="61"/>
      <c r="C63" s="61" t="s">
        <v>850</v>
      </c>
      <c r="D63" s="112" t="s">
        <v>403</v>
      </c>
      <c r="E63" s="88"/>
      <c r="F63" s="88"/>
      <c r="G63" s="314"/>
      <c r="H63" s="88">
        <v>255185.27</v>
      </c>
      <c r="I63" s="322">
        <v>58239.01</v>
      </c>
      <c r="J63" s="314">
        <f>I63/H63</f>
        <v>0.22822245970545246</v>
      </c>
    </row>
    <row r="64" spans="1:10" s="10" customFormat="1" ht="60.75" customHeight="1">
      <c r="A64" s="61"/>
      <c r="B64" s="61"/>
      <c r="C64" s="61" t="s">
        <v>387</v>
      </c>
      <c r="D64" s="112" t="s">
        <v>6</v>
      </c>
      <c r="E64" s="88"/>
      <c r="F64" s="88"/>
      <c r="G64" s="314"/>
      <c r="H64" s="88">
        <v>64670.97</v>
      </c>
      <c r="I64" s="322">
        <v>10277.48</v>
      </c>
      <c r="J64" s="314">
        <f>I64/H64</f>
        <v>0.15891952757164457</v>
      </c>
    </row>
    <row r="65" spans="1:10" s="41" customFormat="1" ht="12.75">
      <c r="A65" s="62"/>
      <c r="B65" s="62" t="s">
        <v>693</v>
      </c>
      <c r="C65" s="62"/>
      <c r="D65" s="114" t="s">
        <v>666</v>
      </c>
      <c r="E65" s="89"/>
      <c r="F65" s="89"/>
      <c r="G65" s="315"/>
      <c r="H65" s="323">
        <f>SUM(H63:H64)</f>
        <v>319856.24</v>
      </c>
      <c r="I65" s="323">
        <f>SUM(I63:I64)</f>
        <v>68516.49</v>
      </c>
      <c r="J65" s="315">
        <f>I65/H65</f>
        <v>0.21421026521164635</v>
      </c>
    </row>
    <row r="66" spans="1:10" s="133" customFormat="1" ht="15.75">
      <c r="A66" s="130" t="s">
        <v>692</v>
      </c>
      <c r="B66" s="130"/>
      <c r="C66" s="130"/>
      <c r="D66" s="131" t="s">
        <v>889</v>
      </c>
      <c r="E66" s="132"/>
      <c r="F66" s="132"/>
      <c r="G66" s="319"/>
      <c r="H66" s="327">
        <f>H65</f>
        <v>319856.24</v>
      </c>
      <c r="I66" s="327">
        <f>I65</f>
        <v>68516.49</v>
      </c>
      <c r="J66" s="315">
        <f>I66/H66</f>
        <v>0.21421026521164635</v>
      </c>
    </row>
    <row r="67" spans="1:10" s="107" customFormat="1" ht="12.75">
      <c r="A67" s="105"/>
      <c r="B67" s="105"/>
      <c r="C67" s="105" t="s">
        <v>416</v>
      </c>
      <c r="D67" s="116" t="s">
        <v>417</v>
      </c>
      <c r="E67" s="106">
        <v>104310.32</v>
      </c>
      <c r="F67" s="106">
        <v>98272.8</v>
      </c>
      <c r="G67" s="317">
        <f>F67/E67</f>
        <v>0.9421196291987216</v>
      </c>
      <c r="H67" s="325"/>
      <c r="I67" s="325"/>
      <c r="J67" s="317"/>
    </row>
    <row r="68" spans="1:10" s="107" customFormat="1" ht="12.75">
      <c r="A68" s="105"/>
      <c r="B68" s="105"/>
      <c r="C68" s="105" t="s">
        <v>418</v>
      </c>
      <c r="D68" s="116" t="s">
        <v>419</v>
      </c>
      <c r="E68" s="106">
        <v>7823.68</v>
      </c>
      <c r="F68" s="106">
        <v>7823.68</v>
      </c>
      <c r="G68" s="317">
        <f aca="true" t="shared" si="2" ref="G68:G131">F68/E68</f>
        <v>1</v>
      </c>
      <c r="H68" s="325"/>
      <c r="I68" s="325"/>
      <c r="J68" s="317"/>
    </row>
    <row r="69" spans="1:10" s="107" customFormat="1" ht="12.75">
      <c r="A69" s="105"/>
      <c r="B69" s="105"/>
      <c r="C69" s="105" t="s">
        <v>409</v>
      </c>
      <c r="D69" s="116" t="s">
        <v>410</v>
      </c>
      <c r="E69" s="106">
        <v>20869</v>
      </c>
      <c r="F69" s="106">
        <v>18209.32</v>
      </c>
      <c r="G69" s="317">
        <f t="shared" si="2"/>
        <v>0.8725535483252671</v>
      </c>
      <c r="H69" s="325"/>
      <c r="I69" s="325"/>
      <c r="J69" s="317"/>
    </row>
    <row r="70" spans="1:10" s="107" customFormat="1" ht="12.75">
      <c r="A70" s="105"/>
      <c r="B70" s="105"/>
      <c r="C70" s="105" t="s">
        <v>420</v>
      </c>
      <c r="D70" s="116" t="s">
        <v>421</v>
      </c>
      <c r="E70" s="106">
        <v>2820</v>
      </c>
      <c r="F70" s="106">
        <v>2599.39</v>
      </c>
      <c r="G70" s="317">
        <f t="shared" si="2"/>
        <v>0.9217695035460992</v>
      </c>
      <c r="H70" s="325"/>
      <c r="I70" s="325"/>
      <c r="J70" s="317"/>
    </row>
    <row r="71" spans="1:10" s="107" customFormat="1" ht="12.75">
      <c r="A71" s="105"/>
      <c r="B71" s="105"/>
      <c r="C71" s="105" t="s">
        <v>394</v>
      </c>
      <c r="D71" s="116" t="s">
        <v>411</v>
      </c>
      <c r="E71" s="106">
        <v>1000</v>
      </c>
      <c r="F71" s="106"/>
      <c r="G71" s="317"/>
      <c r="H71" s="325"/>
      <c r="I71" s="325"/>
      <c r="J71" s="317"/>
    </row>
    <row r="72" spans="1:10" s="107" customFormat="1" ht="12.75">
      <c r="A72" s="105"/>
      <c r="B72" s="105"/>
      <c r="C72" s="105" t="s">
        <v>391</v>
      </c>
      <c r="D72" s="116" t="s">
        <v>392</v>
      </c>
      <c r="E72" s="106">
        <v>3500</v>
      </c>
      <c r="F72" s="106">
        <v>2761.14</v>
      </c>
      <c r="G72" s="317">
        <f t="shared" si="2"/>
        <v>0.7888971428571429</v>
      </c>
      <c r="H72" s="325"/>
      <c r="I72" s="325"/>
      <c r="J72" s="317"/>
    </row>
    <row r="73" spans="1:10" s="107" customFormat="1" ht="12.75">
      <c r="A73" s="105"/>
      <c r="B73" s="105"/>
      <c r="C73" s="105" t="s">
        <v>385</v>
      </c>
      <c r="D73" s="116" t="s">
        <v>386</v>
      </c>
      <c r="E73" s="106">
        <v>6632.15</v>
      </c>
      <c r="F73" s="106">
        <v>4852.18</v>
      </c>
      <c r="G73" s="317">
        <f t="shared" si="2"/>
        <v>0.7316149363328635</v>
      </c>
      <c r="H73" s="325"/>
      <c r="I73" s="325"/>
      <c r="J73" s="317"/>
    </row>
    <row r="74" spans="1:10" s="107" customFormat="1" ht="12.75">
      <c r="A74" s="105"/>
      <c r="B74" s="105"/>
      <c r="C74" s="105" t="s">
        <v>423</v>
      </c>
      <c r="D74" s="116" t="s">
        <v>424</v>
      </c>
      <c r="E74" s="106">
        <v>100</v>
      </c>
      <c r="F74" s="106">
        <v>60.58</v>
      </c>
      <c r="G74" s="317">
        <f t="shared" si="2"/>
        <v>0.6058</v>
      </c>
      <c r="H74" s="325"/>
      <c r="I74" s="325"/>
      <c r="J74" s="317"/>
    </row>
    <row r="75" spans="1:10" s="107" customFormat="1" ht="25.5">
      <c r="A75" s="105"/>
      <c r="B75" s="105"/>
      <c r="C75" s="105" t="s">
        <v>429</v>
      </c>
      <c r="D75" s="116" t="s">
        <v>8</v>
      </c>
      <c r="E75" s="106">
        <v>2187.85</v>
      </c>
      <c r="F75" s="106">
        <v>2187.85</v>
      </c>
      <c r="G75" s="317">
        <f t="shared" si="2"/>
        <v>1</v>
      </c>
      <c r="H75" s="325"/>
      <c r="I75" s="325"/>
      <c r="J75" s="317"/>
    </row>
    <row r="76" spans="1:10" s="107" customFormat="1" ht="25.5">
      <c r="A76" s="105"/>
      <c r="B76" s="105"/>
      <c r="C76" s="105" t="s">
        <v>425</v>
      </c>
      <c r="D76" s="116" t="s">
        <v>9</v>
      </c>
      <c r="E76" s="106">
        <v>500</v>
      </c>
      <c r="F76" s="106"/>
      <c r="G76" s="317"/>
      <c r="H76" s="325"/>
      <c r="I76" s="325"/>
      <c r="J76" s="317"/>
    </row>
    <row r="77" spans="1:10" s="121" customFormat="1" ht="12.75">
      <c r="A77" s="119"/>
      <c r="B77" s="119" t="s">
        <v>259</v>
      </c>
      <c r="C77" s="119"/>
      <c r="D77" s="120" t="s">
        <v>260</v>
      </c>
      <c r="E77" s="92">
        <f>SUM(E67:E76)</f>
        <v>149743</v>
      </c>
      <c r="F77" s="92">
        <f>SUM(F67:F76)</f>
        <v>136766.94</v>
      </c>
      <c r="G77" s="315">
        <f t="shared" si="2"/>
        <v>0.9133444635141542</v>
      </c>
      <c r="H77" s="324"/>
      <c r="I77" s="324"/>
      <c r="J77" s="316"/>
    </row>
    <row r="78" spans="1:10" s="107" customFormat="1" ht="12.75">
      <c r="A78" s="105"/>
      <c r="B78" s="105"/>
      <c r="C78" s="105" t="s">
        <v>430</v>
      </c>
      <c r="D78" s="116" t="s">
        <v>431</v>
      </c>
      <c r="E78" s="106">
        <v>107000</v>
      </c>
      <c r="F78" s="106">
        <v>96604.3</v>
      </c>
      <c r="G78" s="314">
        <f t="shared" si="2"/>
        <v>0.9028439252336449</v>
      </c>
      <c r="H78" s="325"/>
      <c r="I78" s="325"/>
      <c r="J78" s="317"/>
    </row>
    <row r="79" spans="1:10" s="107" customFormat="1" ht="12.75">
      <c r="A79" s="105"/>
      <c r="B79" s="105"/>
      <c r="C79" s="105" t="s">
        <v>391</v>
      </c>
      <c r="D79" s="116" t="s">
        <v>392</v>
      </c>
      <c r="E79" s="106">
        <v>2000</v>
      </c>
      <c r="F79" s="106">
        <v>834.94</v>
      </c>
      <c r="G79" s="314">
        <f t="shared" si="2"/>
        <v>0.41747</v>
      </c>
      <c r="H79" s="325"/>
      <c r="I79" s="325"/>
      <c r="J79" s="317"/>
    </row>
    <row r="80" spans="1:10" s="107" customFormat="1" ht="12.75">
      <c r="A80" s="105"/>
      <c r="B80" s="105"/>
      <c r="C80" s="105" t="s">
        <v>385</v>
      </c>
      <c r="D80" s="116" t="s">
        <v>386</v>
      </c>
      <c r="E80" s="106">
        <v>5000</v>
      </c>
      <c r="F80" s="106">
        <v>3091.37</v>
      </c>
      <c r="G80" s="314">
        <f t="shared" si="2"/>
        <v>0.618274</v>
      </c>
      <c r="H80" s="325"/>
      <c r="I80" s="325"/>
      <c r="J80" s="317"/>
    </row>
    <row r="81" spans="1:10" s="121" customFormat="1" ht="14.25" customHeight="1">
      <c r="A81" s="119"/>
      <c r="B81" s="119" t="s">
        <v>600</v>
      </c>
      <c r="C81" s="119"/>
      <c r="D81" s="120" t="s">
        <v>601</v>
      </c>
      <c r="E81" s="92">
        <f>SUM(E78:E80)</f>
        <v>114000</v>
      </c>
      <c r="F81" s="92">
        <f>SUM(F78:F80)</f>
        <v>100530.61</v>
      </c>
      <c r="G81" s="315">
        <f t="shared" si="2"/>
        <v>0.8818474561403509</v>
      </c>
      <c r="H81" s="324"/>
      <c r="I81" s="324"/>
      <c r="J81" s="316"/>
    </row>
    <row r="82" spans="1:10" s="107" customFormat="1" ht="51">
      <c r="A82" s="105"/>
      <c r="B82" s="105"/>
      <c r="C82" s="105" t="s">
        <v>432</v>
      </c>
      <c r="D82" s="116" t="s">
        <v>435</v>
      </c>
      <c r="E82" s="106">
        <v>35000</v>
      </c>
      <c r="F82" s="106">
        <v>30812.47</v>
      </c>
      <c r="G82" s="314">
        <f t="shared" si="2"/>
        <v>0.8803562857142857</v>
      </c>
      <c r="H82" s="325"/>
      <c r="I82" s="325"/>
      <c r="J82" s="317"/>
    </row>
    <row r="83" spans="1:10" s="107" customFormat="1" ht="17.25" customHeight="1">
      <c r="A83" s="105"/>
      <c r="B83" s="105"/>
      <c r="C83" s="105" t="s">
        <v>436</v>
      </c>
      <c r="D83" s="116" t="s">
        <v>134</v>
      </c>
      <c r="E83" s="106">
        <v>2000</v>
      </c>
      <c r="F83" s="106">
        <v>1418.8</v>
      </c>
      <c r="G83" s="314">
        <f t="shared" si="2"/>
        <v>0.7094</v>
      </c>
      <c r="H83" s="325"/>
      <c r="I83" s="325"/>
      <c r="J83" s="317"/>
    </row>
    <row r="84" spans="1:10" s="107" customFormat="1" ht="12.75">
      <c r="A84" s="105"/>
      <c r="B84" s="105"/>
      <c r="C84" s="105" t="s">
        <v>416</v>
      </c>
      <c r="D84" s="116" t="s">
        <v>417</v>
      </c>
      <c r="E84" s="106">
        <v>1945801</v>
      </c>
      <c r="F84" s="106">
        <v>1757475.04</v>
      </c>
      <c r="G84" s="314">
        <f t="shared" si="2"/>
        <v>0.903214172466763</v>
      </c>
      <c r="H84" s="325"/>
      <c r="I84" s="325"/>
      <c r="J84" s="317"/>
    </row>
    <row r="85" spans="1:10" s="107" customFormat="1" ht="12.75">
      <c r="A85" s="105"/>
      <c r="B85" s="105"/>
      <c r="C85" s="105" t="s">
        <v>418</v>
      </c>
      <c r="D85" s="116" t="s">
        <v>419</v>
      </c>
      <c r="E85" s="106">
        <v>157199</v>
      </c>
      <c r="F85" s="106">
        <v>157198.7</v>
      </c>
      <c r="G85" s="314">
        <f t="shared" si="2"/>
        <v>0.9999980915909135</v>
      </c>
      <c r="H85" s="325"/>
      <c r="I85" s="325"/>
      <c r="J85" s="317"/>
    </row>
    <row r="86" spans="1:10" s="107" customFormat="1" ht="12.75">
      <c r="A86" s="105"/>
      <c r="B86" s="105"/>
      <c r="C86" s="105" t="s">
        <v>509</v>
      </c>
      <c r="D86" s="116" t="s">
        <v>510</v>
      </c>
      <c r="E86" s="106">
        <v>58000</v>
      </c>
      <c r="F86" s="106">
        <v>56316</v>
      </c>
      <c r="G86" s="314">
        <f t="shared" si="2"/>
        <v>0.9709655172413794</v>
      </c>
      <c r="H86" s="325"/>
      <c r="I86" s="325"/>
      <c r="J86" s="317"/>
    </row>
    <row r="87" spans="1:10" s="107" customFormat="1" ht="12.75">
      <c r="A87" s="105"/>
      <c r="B87" s="105"/>
      <c r="C87" s="105" t="s">
        <v>409</v>
      </c>
      <c r="D87" s="116" t="s">
        <v>410</v>
      </c>
      <c r="E87" s="106">
        <v>370000</v>
      </c>
      <c r="F87" s="106">
        <v>301910.01</v>
      </c>
      <c r="G87" s="314">
        <f t="shared" si="2"/>
        <v>0.8159730000000001</v>
      </c>
      <c r="H87" s="325"/>
      <c r="I87" s="325"/>
      <c r="J87" s="317"/>
    </row>
    <row r="88" spans="1:10" s="107" customFormat="1" ht="12.75">
      <c r="A88" s="105"/>
      <c r="B88" s="105"/>
      <c r="C88" s="105" t="s">
        <v>420</v>
      </c>
      <c r="D88" s="116" t="s">
        <v>421</v>
      </c>
      <c r="E88" s="106">
        <v>52800</v>
      </c>
      <c r="F88" s="106">
        <v>20038.2</v>
      </c>
      <c r="G88" s="314">
        <f t="shared" si="2"/>
        <v>0.3795113636363637</v>
      </c>
      <c r="H88" s="325"/>
      <c r="I88" s="325"/>
      <c r="J88" s="317"/>
    </row>
    <row r="89" spans="1:10" s="107" customFormat="1" ht="25.5">
      <c r="A89" s="105"/>
      <c r="B89" s="105"/>
      <c r="C89" s="105" t="s">
        <v>437</v>
      </c>
      <c r="D89" s="116" t="s">
        <v>473</v>
      </c>
      <c r="E89" s="106">
        <v>6000</v>
      </c>
      <c r="F89" s="106">
        <v>1177</v>
      </c>
      <c r="G89" s="314">
        <f t="shared" si="2"/>
        <v>0.19616666666666666</v>
      </c>
      <c r="H89" s="325"/>
      <c r="I89" s="325"/>
      <c r="J89" s="317"/>
    </row>
    <row r="90" spans="1:10" s="107" customFormat="1" ht="12.75">
      <c r="A90" s="105"/>
      <c r="B90" s="105"/>
      <c r="C90" s="105" t="s">
        <v>394</v>
      </c>
      <c r="D90" s="116" t="s">
        <v>411</v>
      </c>
      <c r="E90" s="106">
        <v>15000</v>
      </c>
      <c r="F90" s="106">
        <v>10486.5</v>
      </c>
      <c r="G90" s="314">
        <f t="shared" si="2"/>
        <v>0.6991</v>
      </c>
      <c r="H90" s="325"/>
      <c r="I90" s="325"/>
      <c r="J90" s="317"/>
    </row>
    <row r="91" spans="1:10" s="107" customFormat="1" ht="12.75">
      <c r="A91" s="105"/>
      <c r="B91" s="105"/>
      <c r="C91" s="105" t="s">
        <v>391</v>
      </c>
      <c r="D91" s="116" t="s">
        <v>392</v>
      </c>
      <c r="E91" s="106">
        <v>145000</v>
      </c>
      <c r="F91" s="106">
        <v>128949.95</v>
      </c>
      <c r="G91" s="314">
        <f t="shared" si="2"/>
        <v>0.8893099999999999</v>
      </c>
      <c r="H91" s="325"/>
      <c r="I91" s="325"/>
      <c r="J91" s="317"/>
    </row>
    <row r="92" spans="1:10" s="107" customFormat="1" ht="12.75">
      <c r="A92" s="105"/>
      <c r="B92" s="105"/>
      <c r="C92" s="105" t="s">
        <v>474</v>
      </c>
      <c r="D92" s="116" t="s">
        <v>475</v>
      </c>
      <c r="E92" s="106">
        <v>206000</v>
      </c>
      <c r="F92" s="106">
        <v>200475.63</v>
      </c>
      <c r="G92" s="314">
        <f t="shared" si="2"/>
        <v>0.9731826699029127</v>
      </c>
      <c r="H92" s="325"/>
      <c r="I92" s="325"/>
      <c r="J92" s="317"/>
    </row>
    <row r="93" spans="1:10" s="107" customFormat="1" ht="12.75">
      <c r="A93" s="105"/>
      <c r="B93" s="105"/>
      <c r="C93" s="105" t="s">
        <v>412</v>
      </c>
      <c r="D93" s="116" t="s">
        <v>413</v>
      </c>
      <c r="E93" s="106">
        <v>3850</v>
      </c>
      <c r="F93" s="106">
        <v>246</v>
      </c>
      <c r="G93" s="314">
        <f t="shared" si="2"/>
        <v>0.0638961038961039</v>
      </c>
      <c r="H93" s="325"/>
      <c r="I93" s="325"/>
      <c r="J93" s="317"/>
    </row>
    <row r="94" spans="1:10" s="107" customFormat="1" ht="12.75">
      <c r="A94" s="105"/>
      <c r="B94" s="105"/>
      <c r="C94" s="105" t="s">
        <v>476</v>
      </c>
      <c r="D94" s="116" t="s">
        <v>477</v>
      </c>
      <c r="E94" s="106">
        <v>2000</v>
      </c>
      <c r="F94" s="106">
        <v>705</v>
      </c>
      <c r="G94" s="314">
        <f t="shared" si="2"/>
        <v>0.3525</v>
      </c>
      <c r="H94" s="325"/>
      <c r="I94" s="325"/>
      <c r="J94" s="317"/>
    </row>
    <row r="95" spans="1:10" s="107" customFormat="1" ht="12.75">
      <c r="A95" s="105"/>
      <c r="B95" s="105"/>
      <c r="C95" s="105" t="s">
        <v>385</v>
      </c>
      <c r="D95" s="116" t="s">
        <v>386</v>
      </c>
      <c r="E95" s="106">
        <v>234435.16</v>
      </c>
      <c r="F95" s="106">
        <v>219247.92</v>
      </c>
      <c r="G95" s="314">
        <f t="shared" si="2"/>
        <v>0.9352177378171431</v>
      </c>
      <c r="H95" s="325"/>
      <c r="I95" s="325"/>
      <c r="J95" s="317"/>
    </row>
    <row r="96" spans="1:10" s="107" customFormat="1" ht="12.75">
      <c r="A96" s="105"/>
      <c r="B96" s="105"/>
      <c r="C96" s="105" t="s">
        <v>478</v>
      </c>
      <c r="D96" s="116" t="s">
        <v>479</v>
      </c>
      <c r="E96" s="106">
        <v>8000</v>
      </c>
      <c r="F96" s="106">
        <v>3616.79</v>
      </c>
      <c r="G96" s="314">
        <f t="shared" si="2"/>
        <v>0.45209875</v>
      </c>
      <c r="H96" s="325"/>
      <c r="I96" s="325"/>
      <c r="J96" s="317"/>
    </row>
    <row r="97" spans="1:10" s="107" customFormat="1" ht="38.25">
      <c r="A97" s="105"/>
      <c r="B97" s="105"/>
      <c r="C97" s="105" t="s">
        <v>480</v>
      </c>
      <c r="D97" s="116" t="s">
        <v>142</v>
      </c>
      <c r="E97" s="106">
        <v>6500</v>
      </c>
      <c r="F97" s="106">
        <v>3542.53</v>
      </c>
      <c r="G97" s="314">
        <f t="shared" si="2"/>
        <v>0.5450046153846154</v>
      </c>
      <c r="H97" s="325"/>
      <c r="I97" s="325"/>
      <c r="J97" s="317"/>
    </row>
    <row r="98" spans="1:10" s="107" customFormat="1" ht="38.25">
      <c r="A98" s="105"/>
      <c r="B98" s="105"/>
      <c r="C98" s="105" t="s">
        <v>422</v>
      </c>
      <c r="D98" s="116" t="s">
        <v>144</v>
      </c>
      <c r="E98" s="106">
        <v>27958</v>
      </c>
      <c r="F98" s="106">
        <v>18133.47</v>
      </c>
      <c r="G98" s="314">
        <f t="shared" si="2"/>
        <v>0.6485968238071393</v>
      </c>
      <c r="H98" s="325"/>
      <c r="I98" s="325"/>
      <c r="J98" s="317"/>
    </row>
    <row r="99" spans="1:10" s="107" customFormat="1" ht="25.5">
      <c r="A99" s="105"/>
      <c r="B99" s="105"/>
      <c r="C99" s="105" t="s">
        <v>481</v>
      </c>
      <c r="D99" s="116" t="s">
        <v>486</v>
      </c>
      <c r="E99" s="106">
        <v>2000</v>
      </c>
      <c r="F99" s="106"/>
      <c r="G99" s="314"/>
      <c r="H99" s="325"/>
      <c r="I99" s="325"/>
      <c r="J99" s="317"/>
    </row>
    <row r="100" spans="1:10" s="107" customFormat="1" ht="12.75">
      <c r="A100" s="105"/>
      <c r="B100" s="105"/>
      <c r="C100" s="105" t="s">
        <v>423</v>
      </c>
      <c r="D100" s="116" t="s">
        <v>424</v>
      </c>
      <c r="E100" s="106">
        <v>17000</v>
      </c>
      <c r="F100" s="106">
        <v>16068.64</v>
      </c>
      <c r="G100" s="314">
        <f t="shared" si="2"/>
        <v>0.9452141176470588</v>
      </c>
      <c r="H100" s="325"/>
      <c r="I100" s="325"/>
      <c r="J100" s="317"/>
    </row>
    <row r="101" spans="1:10" s="107" customFormat="1" ht="12.75">
      <c r="A101" s="105"/>
      <c r="B101" s="105"/>
      <c r="C101" s="105" t="s">
        <v>487</v>
      </c>
      <c r="D101" s="116" t="s">
        <v>501</v>
      </c>
      <c r="E101" s="106">
        <v>9500</v>
      </c>
      <c r="F101" s="106">
        <v>7507.02</v>
      </c>
      <c r="G101" s="314">
        <f t="shared" si="2"/>
        <v>0.7902126315789474</v>
      </c>
      <c r="H101" s="325"/>
      <c r="I101" s="325"/>
      <c r="J101" s="317"/>
    </row>
    <row r="102" spans="1:10" s="107" customFormat="1" ht="12.75">
      <c r="A102" s="105"/>
      <c r="B102" s="105"/>
      <c r="C102" s="105" t="s">
        <v>414</v>
      </c>
      <c r="D102" s="116" t="s">
        <v>502</v>
      </c>
      <c r="E102" s="106">
        <v>40000</v>
      </c>
      <c r="F102" s="106">
        <v>33375.31</v>
      </c>
      <c r="G102" s="314">
        <f t="shared" si="2"/>
        <v>0.83438275</v>
      </c>
      <c r="H102" s="325"/>
      <c r="I102" s="325"/>
      <c r="J102" s="317"/>
    </row>
    <row r="103" spans="1:10" s="107" customFormat="1" ht="17.25" customHeight="1">
      <c r="A103" s="105"/>
      <c r="B103" s="105"/>
      <c r="C103" s="105" t="s">
        <v>429</v>
      </c>
      <c r="D103" s="116" t="s">
        <v>8</v>
      </c>
      <c r="E103" s="106">
        <v>47855.76</v>
      </c>
      <c r="F103" s="106">
        <v>47855.76</v>
      </c>
      <c r="G103" s="314">
        <f t="shared" si="2"/>
        <v>1</v>
      </c>
      <c r="H103" s="325"/>
      <c r="I103" s="325"/>
      <c r="J103" s="317"/>
    </row>
    <row r="104" spans="1:10" s="107" customFormat="1" ht="17.25" customHeight="1">
      <c r="A104" s="105"/>
      <c r="B104" s="105"/>
      <c r="C104" s="105" t="s">
        <v>952</v>
      </c>
      <c r="D104" s="116" t="s">
        <v>279</v>
      </c>
      <c r="E104" s="106">
        <v>260555</v>
      </c>
      <c r="F104" s="106">
        <v>258231</v>
      </c>
      <c r="G104" s="314">
        <f t="shared" si="2"/>
        <v>0.991080577996968</v>
      </c>
      <c r="H104" s="325"/>
      <c r="I104" s="325"/>
      <c r="J104" s="317"/>
    </row>
    <row r="105" spans="1:10" s="107" customFormat="1" ht="29.25" customHeight="1">
      <c r="A105" s="105"/>
      <c r="B105" s="105"/>
      <c r="C105" s="105" t="s">
        <v>953</v>
      </c>
      <c r="D105" s="116" t="s">
        <v>10</v>
      </c>
      <c r="E105" s="106">
        <v>566</v>
      </c>
      <c r="F105" s="106">
        <v>564</v>
      </c>
      <c r="G105" s="314">
        <f t="shared" si="2"/>
        <v>0.9964664310954063</v>
      </c>
      <c r="H105" s="325"/>
      <c r="I105" s="325"/>
      <c r="J105" s="317"/>
    </row>
    <row r="106" spans="1:10" s="107" customFormat="1" ht="29.25" customHeight="1">
      <c r="A106" s="105"/>
      <c r="B106" s="105"/>
      <c r="C106" s="105" t="s">
        <v>954</v>
      </c>
      <c r="D106" s="116" t="s">
        <v>11</v>
      </c>
      <c r="E106" s="106">
        <v>21150</v>
      </c>
      <c r="F106" s="106">
        <v>15182.39</v>
      </c>
      <c r="G106" s="314">
        <f t="shared" si="2"/>
        <v>0.7178434988179668</v>
      </c>
      <c r="H106" s="325"/>
      <c r="I106" s="325"/>
      <c r="J106" s="317"/>
    </row>
    <row r="107" spans="1:10" s="107" customFormat="1" ht="25.5">
      <c r="A107" s="105"/>
      <c r="B107" s="105"/>
      <c r="C107" s="105" t="s">
        <v>425</v>
      </c>
      <c r="D107" s="116" t="s">
        <v>9</v>
      </c>
      <c r="E107" s="106">
        <v>28000</v>
      </c>
      <c r="F107" s="106">
        <v>23960.66</v>
      </c>
      <c r="G107" s="314">
        <f t="shared" si="2"/>
        <v>0.8557378571428571</v>
      </c>
      <c r="H107" s="325"/>
      <c r="I107" s="325"/>
      <c r="J107" s="317"/>
    </row>
    <row r="108" spans="1:10" s="107" customFormat="1" ht="25.5">
      <c r="A108" s="105"/>
      <c r="B108" s="105"/>
      <c r="C108" s="105" t="s">
        <v>503</v>
      </c>
      <c r="D108" s="116" t="s">
        <v>504</v>
      </c>
      <c r="E108" s="106"/>
      <c r="F108" s="106"/>
      <c r="G108" s="314"/>
      <c r="H108" s="325">
        <v>26500</v>
      </c>
      <c r="I108" s="325">
        <v>7844</v>
      </c>
      <c r="J108" s="317">
        <f>I108/H108</f>
        <v>0.296</v>
      </c>
    </row>
    <row r="109" spans="1:10" s="121" customFormat="1" ht="25.5">
      <c r="A109" s="119"/>
      <c r="B109" s="119" t="s">
        <v>264</v>
      </c>
      <c r="C109" s="119"/>
      <c r="D109" s="120" t="s">
        <v>602</v>
      </c>
      <c r="E109" s="92">
        <f>SUM(E82:E108)</f>
        <v>3702169.92</v>
      </c>
      <c r="F109" s="92">
        <f>SUM(F82:F108)</f>
        <v>3314494.7900000005</v>
      </c>
      <c r="G109" s="315">
        <f t="shared" si="2"/>
        <v>0.8952843498874304</v>
      </c>
      <c r="H109" s="324">
        <f>SUM(H108)</f>
        <v>26500</v>
      </c>
      <c r="I109" s="324">
        <f>SUM(I108)</f>
        <v>7844</v>
      </c>
      <c r="J109" s="317">
        <f>I109/H109</f>
        <v>0.296</v>
      </c>
    </row>
    <row r="110" spans="1:10" s="107" customFormat="1" ht="12.75">
      <c r="A110" s="105"/>
      <c r="B110" s="105"/>
      <c r="C110" s="105" t="s">
        <v>394</v>
      </c>
      <c r="D110" s="116" t="s">
        <v>411</v>
      </c>
      <c r="E110" s="106">
        <v>37200</v>
      </c>
      <c r="F110" s="106">
        <v>35691</v>
      </c>
      <c r="G110" s="314">
        <f t="shared" si="2"/>
        <v>0.9594354838709678</v>
      </c>
      <c r="H110" s="325"/>
      <c r="I110" s="325"/>
      <c r="J110" s="317"/>
    </row>
    <row r="111" spans="1:10" s="107" customFormat="1" ht="12.75">
      <c r="A111" s="105"/>
      <c r="B111" s="105"/>
      <c r="C111" s="105" t="s">
        <v>391</v>
      </c>
      <c r="D111" s="116" t="s">
        <v>392</v>
      </c>
      <c r="E111" s="106">
        <v>100000</v>
      </c>
      <c r="F111" s="106">
        <v>78146.23</v>
      </c>
      <c r="G111" s="314">
        <f t="shared" si="2"/>
        <v>0.7814622999999999</v>
      </c>
      <c r="H111" s="325"/>
      <c r="I111" s="325"/>
      <c r="J111" s="317"/>
    </row>
    <row r="112" spans="1:10" s="107" customFormat="1" ht="12.75">
      <c r="A112" s="105"/>
      <c r="B112" s="105"/>
      <c r="C112" s="105" t="s">
        <v>385</v>
      </c>
      <c r="D112" s="116" t="s">
        <v>386</v>
      </c>
      <c r="E112" s="106">
        <v>130000</v>
      </c>
      <c r="F112" s="106">
        <v>109872.19</v>
      </c>
      <c r="G112" s="314">
        <f t="shared" si="2"/>
        <v>0.8451706923076924</v>
      </c>
      <c r="H112" s="325"/>
      <c r="I112" s="325"/>
      <c r="J112" s="317"/>
    </row>
    <row r="113" spans="1:10" s="121" customFormat="1" ht="25.5">
      <c r="A113" s="119"/>
      <c r="B113" s="119" t="s">
        <v>603</v>
      </c>
      <c r="C113" s="119"/>
      <c r="D113" s="120" t="s">
        <v>792</v>
      </c>
      <c r="E113" s="92">
        <f>SUM(E110:E112)</f>
        <v>267200</v>
      </c>
      <c r="F113" s="92">
        <f>SUM(F110:F112)</f>
        <v>223709.41999999998</v>
      </c>
      <c r="G113" s="315">
        <f t="shared" si="2"/>
        <v>0.8372358532934131</v>
      </c>
      <c r="H113" s="324"/>
      <c r="I113" s="324"/>
      <c r="J113" s="316"/>
    </row>
    <row r="114" spans="1:10" s="121" customFormat="1" ht="12.75">
      <c r="A114" s="119"/>
      <c r="B114" s="119"/>
      <c r="C114" s="105" t="s">
        <v>416</v>
      </c>
      <c r="D114" s="116" t="s">
        <v>417</v>
      </c>
      <c r="E114" s="88">
        <v>5077.93</v>
      </c>
      <c r="F114" s="88">
        <v>5077.93</v>
      </c>
      <c r="G114" s="314">
        <f t="shared" si="2"/>
        <v>1</v>
      </c>
      <c r="H114" s="324"/>
      <c r="I114" s="324"/>
      <c r="J114" s="316"/>
    </row>
    <row r="115" spans="1:10" s="121" customFormat="1" ht="12.75">
      <c r="A115" s="119"/>
      <c r="B115" s="119"/>
      <c r="C115" s="105" t="s">
        <v>409</v>
      </c>
      <c r="D115" s="116" t="s">
        <v>410</v>
      </c>
      <c r="E115" s="88">
        <v>872.92</v>
      </c>
      <c r="F115" s="88">
        <v>872.88</v>
      </c>
      <c r="G115" s="314">
        <f t="shared" si="2"/>
        <v>0.9999541767859598</v>
      </c>
      <c r="H115" s="324"/>
      <c r="I115" s="324"/>
      <c r="J115" s="316"/>
    </row>
    <row r="116" spans="1:10" s="121" customFormat="1" ht="12.75">
      <c r="A116" s="119"/>
      <c r="B116" s="119"/>
      <c r="C116" s="105" t="s">
        <v>420</v>
      </c>
      <c r="D116" s="116" t="s">
        <v>421</v>
      </c>
      <c r="E116" s="88">
        <v>49.15</v>
      </c>
      <c r="F116" s="88">
        <v>49.15</v>
      </c>
      <c r="G116" s="314">
        <f t="shared" si="2"/>
        <v>1</v>
      </c>
      <c r="H116" s="324"/>
      <c r="I116" s="324"/>
      <c r="J116" s="316"/>
    </row>
    <row r="117" spans="1:10" s="121" customFormat="1" ht="12.75">
      <c r="A117" s="119"/>
      <c r="B117" s="119"/>
      <c r="C117" s="105" t="s">
        <v>394</v>
      </c>
      <c r="D117" s="116" t="s">
        <v>411</v>
      </c>
      <c r="E117" s="88">
        <v>18384</v>
      </c>
      <c r="F117" s="88">
        <v>6640</v>
      </c>
      <c r="G117" s="314">
        <f t="shared" si="2"/>
        <v>0.36118363794604</v>
      </c>
      <c r="H117" s="324"/>
      <c r="I117" s="324"/>
      <c r="J117" s="316"/>
    </row>
    <row r="118" spans="1:10" s="121" customFormat="1" ht="12.75">
      <c r="A118" s="119"/>
      <c r="B118" s="119"/>
      <c r="C118" s="105" t="s">
        <v>391</v>
      </c>
      <c r="D118" s="116" t="s">
        <v>392</v>
      </c>
      <c r="E118" s="88">
        <v>4150</v>
      </c>
      <c r="F118" s="88">
        <v>3595.25</v>
      </c>
      <c r="G118" s="314">
        <f t="shared" si="2"/>
        <v>0.8663253012048193</v>
      </c>
      <c r="H118" s="324"/>
      <c r="I118" s="324"/>
      <c r="J118" s="316"/>
    </row>
    <row r="119" spans="1:10" s="121" customFormat="1" ht="12.75">
      <c r="A119" s="119"/>
      <c r="B119" s="119"/>
      <c r="C119" s="105" t="s">
        <v>385</v>
      </c>
      <c r="D119" s="116" t="s">
        <v>386</v>
      </c>
      <c r="E119" s="88">
        <v>217891</v>
      </c>
      <c r="F119" s="88">
        <v>207779.73</v>
      </c>
      <c r="G119" s="314">
        <f t="shared" si="2"/>
        <v>0.9535948249354035</v>
      </c>
      <c r="H119" s="324"/>
      <c r="I119" s="324"/>
      <c r="J119" s="316"/>
    </row>
    <row r="120" spans="1:10" s="121" customFormat="1" ht="38.25">
      <c r="A120" s="119"/>
      <c r="B120" s="119"/>
      <c r="C120" s="105" t="s">
        <v>480</v>
      </c>
      <c r="D120" s="116" t="s">
        <v>142</v>
      </c>
      <c r="E120" s="88">
        <v>700</v>
      </c>
      <c r="F120" s="88"/>
      <c r="G120" s="314"/>
      <c r="H120" s="324"/>
      <c r="I120" s="324"/>
      <c r="J120" s="316"/>
    </row>
    <row r="121" spans="1:10" s="121" customFormat="1" ht="12.75">
      <c r="A121" s="119"/>
      <c r="B121" s="119"/>
      <c r="C121" s="105" t="s">
        <v>414</v>
      </c>
      <c r="D121" s="116" t="s">
        <v>502</v>
      </c>
      <c r="E121" s="88">
        <v>450</v>
      </c>
      <c r="F121" s="92">
        <v>160</v>
      </c>
      <c r="G121" s="314">
        <f t="shared" si="2"/>
        <v>0.35555555555555557</v>
      </c>
      <c r="H121" s="324"/>
      <c r="I121" s="324"/>
      <c r="J121" s="316"/>
    </row>
    <row r="122" spans="1:10" s="121" customFormat="1" ht="12.75">
      <c r="A122" s="119"/>
      <c r="B122" s="119" t="s">
        <v>373</v>
      </c>
      <c r="C122" s="119"/>
      <c r="D122" s="120" t="s">
        <v>374</v>
      </c>
      <c r="E122" s="92">
        <f>SUM(E114:E121)</f>
        <v>247575</v>
      </c>
      <c r="F122" s="92">
        <f>SUM(F114:F121)</f>
        <v>224174.94</v>
      </c>
      <c r="G122" s="315">
        <f t="shared" si="2"/>
        <v>0.9054829445622539</v>
      </c>
      <c r="H122" s="324"/>
      <c r="I122" s="324"/>
      <c r="J122" s="316"/>
    </row>
    <row r="123" spans="1:10" s="107" customFormat="1" ht="38.25">
      <c r="A123" s="105"/>
      <c r="B123" s="105"/>
      <c r="C123" s="105" t="s">
        <v>505</v>
      </c>
      <c r="D123" s="116" t="s">
        <v>12</v>
      </c>
      <c r="E123" s="106">
        <v>18300</v>
      </c>
      <c r="F123" s="106">
        <v>12738</v>
      </c>
      <c r="G123" s="314">
        <f t="shared" si="2"/>
        <v>0.6960655737704918</v>
      </c>
      <c r="H123" s="325"/>
      <c r="I123" s="325"/>
      <c r="J123" s="317"/>
    </row>
    <row r="124" spans="1:10" s="107" customFormat="1" ht="15.75" customHeight="1">
      <c r="A124" s="105"/>
      <c r="B124" s="105"/>
      <c r="C124" s="105" t="s">
        <v>430</v>
      </c>
      <c r="D124" s="116" t="s">
        <v>431</v>
      </c>
      <c r="E124" s="106">
        <v>68750</v>
      </c>
      <c r="F124" s="106">
        <v>66360</v>
      </c>
      <c r="G124" s="314">
        <f t="shared" si="2"/>
        <v>0.9652363636363637</v>
      </c>
      <c r="H124" s="325"/>
      <c r="I124" s="325"/>
      <c r="J124" s="317"/>
    </row>
    <row r="125" spans="1:10" s="107" customFormat="1" ht="12.75">
      <c r="A125" s="105"/>
      <c r="B125" s="105"/>
      <c r="C125" s="105" t="s">
        <v>416</v>
      </c>
      <c r="D125" s="116" t="s">
        <v>417</v>
      </c>
      <c r="E125" s="106">
        <v>26000</v>
      </c>
      <c r="F125" s="106">
        <v>16848.7</v>
      </c>
      <c r="G125" s="314">
        <f t="shared" si="2"/>
        <v>0.6480269230769231</v>
      </c>
      <c r="H125" s="325"/>
      <c r="I125" s="325"/>
      <c r="J125" s="317"/>
    </row>
    <row r="126" spans="1:10" s="107" customFormat="1" ht="12.75">
      <c r="A126" s="105"/>
      <c r="B126" s="105"/>
      <c r="C126" s="105" t="s">
        <v>409</v>
      </c>
      <c r="D126" s="116" t="s">
        <v>410</v>
      </c>
      <c r="E126" s="106">
        <v>4734</v>
      </c>
      <c r="F126" s="106">
        <v>4586.45</v>
      </c>
      <c r="G126" s="314">
        <f t="shared" si="2"/>
        <v>0.9688318546683565</v>
      </c>
      <c r="H126" s="325"/>
      <c r="I126" s="325"/>
      <c r="J126" s="317"/>
    </row>
    <row r="127" spans="1:10" s="107" customFormat="1" ht="12.75">
      <c r="A127" s="105"/>
      <c r="B127" s="105"/>
      <c r="C127" s="105" t="s">
        <v>420</v>
      </c>
      <c r="D127" s="116" t="s">
        <v>421</v>
      </c>
      <c r="E127" s="106">
        <v>820</v>
      </c>
      <c r="F127" s="106">
        <v>304.2</v>
      </c>
      <c r="G127" s="314">
        <f t="shared" si="2"/>
        <v>0.37097560975609756</v>
      </c>
      <c r="H127" s="325"/>
      <c r="I127" s="325"/>
      <c r="J127" s="317"/>
    </row>
    <row r="128" spans="1:10" s="107" customFormat="1" ht="12.75">
      <c r="A128" s="105"/>
      <c r="B128" s="105"/>
      <c r="C128" s="105" t="s">
        <v>394</v>
      </c>
      <c r="D128" s="116" t="s">
        <v>411</v>
      </c>
      <c r="E128" s="106">
        <v>42000</v>
      </c>
      <c r="F128" s="106">
        <v>33103</v>
      </c>
      <c r="G128" s="314">
        <f t="shared" si="2"/>
        <v>0.7881666666666667</v>
      </c>
      <c r="H128" s="325"/>
      <c r="I128" s="325"/>
      <c r="J128" s="317"/>
    </row>
    <row r="129" spans="1:10" s="107" customFormat="1" ht="12.75">
      <c r="A129" s="105"/>
      <c r="B129" s="105"/>
      <c r="C129" s="105" t="s">
        <v>391</v>
      </c>
      <c r="D129" s="116" t="s">
        <v>392</v>
      </c>
      <c r="E129" s="106">
        <v>66450</v>
      </c>
      <c r="F129" s="106">
        <v>51939.84</v>
      </c>
      <c r="G129" s="314">
        <f t="shared" si="2"/>
        <v>0.7816379232505642</v>
      </c>
      <c r="H129" s="325"/>
      <c r="I129" s="325"/>
      <c r="J129" s="317"/>
    </row>
    <row r="130" spans="1:10" s="107" customFormat="1" ht="12.75">
      <c r="A130" s="105"/>
      <c r="B130" s="105"/>
      <c r="C130" s="105" t="s">
        <v>476</v>
      </c>
      <c r="D130" s="116" t="s">
        <v>477</v>
      </c>
      <c r="E130" s="106">
        <v>800</v>
      </c>
      <c r="F130" s="106">
        <v>30</v>
      </c>
      <c r="G130" s="314">
        <f t="shared" si="2"/>
        <v>0.0375</v>
      </c>
      <c r="H130" s="325"/>
      <c r="I130" s="325"/>
      <c r="J130" s="317"/>
    </row>
    <row r="131" spans="1:10" s="107" customFormat="1" ht="12.75">
      <c r="A131" s="105"/>
      <c r="B131" s="105"/>
      <c r="C131" s="105" t="s">
        <v>385</v>
      </c>
      <c r="D131" s="116" t="s">
        <v>386</v>
      </c>
      <c r="E131" s="106">
        <v>111257.18</v>
      </c>
      <c r="F131" s="106">
        <v>100150.86</v>
      </c>
      <c r="G131" s="314">
        <f t="shared" si="2"/>
        <v>0.9001743527923322</v>
      </c>
      <c r="H131" s="325"/>
      <c r="I131" s="325"/>
      <c r="J131" s="317"/>
    </row>
    <row r="132" spans="1:10" s="107" customFormat="1" ht="12.75">
      <c r="A132" s="105"/>
      <c r="B132" s="105"/>
      <c r="C132" s="105" t="s">
        <v>414</v>
      </c>
      <c r="D132" s="116" t="s">
        <v>502</v>
      </c>
      <c r="E132" s="106">
        <v>9550</v>
      </c>
      <c r="F132" s="106">
        <v>428.6</v>
      </c>
      <c r="G132" s="314">
        <f aca="true" t="shared" si="3" ref="G132:G163">F132/E132</f>
        <v>0.044879581151832465</v>
      </c>
      <c r="H132" s="325"/>
      <c r="I132" s="325"/>
      <c r="J132" s="317"/>
    </row>
    <row r="133" spans="1:10" s="107" customFormat="1" ht="25.5">
      <c r="A133" s="105"/>
      <c r="B133" s="105"/>
      <c r="C133" s="105" t="s">
        <v>429</v>
      </c>
      <c r="D133" s="116" t="s">
        <v>8</v>
      </c>
      <c r="E133" s="106">
        <v>1640.9</v>
      </c>
      <c r="F133" s="106">
        <v>1640.9</v>
      </c>
      <c r="G133" s="314">
        <f t="shared" si="3"/>
        <v>1</v>
      </c>
      <c r="H133" s="325"/>
      <c r="I133" s="325"/>
      <c r="J133" s="317"/>
    </row>
    <row r="134" spans="1:10" s="121" customFormat="1" ht="12.75">
      <c r="A134" s="119"/>
      <c r="B134" s="119" t="s">
        <v>604</v>
      </c>
      <c r="C134" s="119"/>
      <c r="D134" s="120" t="s">
        <v>225</v>
      </c>
      <c r="E134" s="92">
        <f>SUM(E123:E133)</f>
        <v>350302.08</v>
      </c>
      <c r="F134" s="92">
        <f>SUM(F123:F133)</f>
        <v>288130.55</v>
      </c>
      <c r="G134" s="315">
        <f t="shared" si="3"/>
        <v>0.8225202373905401</v>
      </c>
      <c r="H134" s="324"/>
      <c r="I134" s="324"/>
      <c r="J134" s="316"/>
    </row>
    <row r="135" spans="1:10" s="129" customFormat="1" ht="15.75">
      <c r="A135" s="126" t="s">
        <v>257</v>
      </c>
      <c r="B135" s="126"/>
      <c r="C135" s="126"/>
      <c r="D135" s="127" t="s">
        <v>605</v>
      </c>
      <c r="E135" s="92">
        <f>E77+E81+E109+E113+E122+E134</f>
        <v>4830990</v>
      </c>
      <c r="F135" s="92">
        <f>F77+F81+F109+F113+F122+F134</f>
        <v>4287807.25</v>
      </c>
      <c r="G135" s="315">
        <f t="shared" si="3"/>
        <v>0.8875628494366579</v>
      </c>
      <c r="H135" s="324">
        <f>H109</f>
        <v>26500</v>
      </c>
      <c r="I135" s="324">
        <f>I109</f>
        <v>7844</v>
      </c>
      <c r="J135" s="316">
        <f>I135/H135</f>
        <v>0.296</v>
      </c>
    </row>
    <row r="136" spans="1:10" s="10" customFormat="1" ht="12.75">
      <c r="A136" s="61"/>
      <c r="B136" s="61"/>
      <c r="C136" s="61" t="s">
        <v>391</v>
      </c>
      <c r="D136" s="116" t="s">
        <v>392</v>
      </c>
      <c r="E136" s="88">
        <v>1461</v>
      </c>
      <c r="F136" s="88">
        <v>1461</v>
      </c>
      <c r="G136" s="314">
        <f t="shared" si="3"/>
        <v>1</v>
      </c>
      <c r="H136" s="322"/>
      <c r="I136" s="322"/>
      <c r="J136" s="314"/>
    </row>
    <row r="137" spans="1:10" s="107" customFormat="1" ht="38.25">
      <c r="A137" s="105"/>
      <c r="B137" s="105"/>
      <c r="C137" s="105" t="s">
        <v>422</v>
      </c>
      <c r="D137" s="116" t="s">
        <v>144</v>
      </c>
      <c r="E137" s="106">
        <v>1016</v>
      </c>
      <c r="F137" s="106">
        <v>1016</v>
      </c>
      <c r="G137" s="314">
        <f t="shared" si="3"/>
        <v>1</v>
      </c>
      <c r="H137" s="325"/>
      <c r="I137" s="325"/>
      <c r="J137" s="317"/>
    </row>
    <row r="138" spans="1:10" s="121" customFormat="1" ht="25.5">
      <c r="A138" s="119"/>
      <c r="B138" s="119" t="s">
        <v>270</v>
      </c>
      <c r="C138" s="119"/>
      <c r="D138" s="120" t="s">
        <v>607</v>
      </c>
      <c r="E138" s="92">
        <f>SUM(E136:E137)</f>
        <v>2477</v>
      </c>
      <c r="F138" s="92">
        <f>SUM(F136:F137)</f>
        <v>2477</v>
      </c>
      <c r="G138" s="315">
        <f t="shared" si="3"/>
        <v>1</v>
      </c>
      <c r="H138" s="324"/>
      <c r="I138" s="324"/>
      <c r="J138" s="316"/>
    </row>
    <row r="139" spans="1:10" s="121" customFormat="1" ht="12.75">
      <c r="A139" s="119"/>
      <c r="B139" s="119"/>
      <c r="C139" s="105" t="s">
        <v>430</v>
      </c>
      <c r="D139" s="116" t="s">
        <v>431</v>
      </c>
      <c r="E139" s="88">
        <v>45585</v>
      </c>
      <c r="F139" s="88">
        <v>29840</v>
      </c>
      <c r="G139" s="314">
        <f t="shared" si="3"/>
        <v>0.6546012942854009</v>
      </c>
      <c r="H139" s="324"/>
      <c r="I139" s="324"/>
      <c r="J139" s="316"/>
    </row>
    <row r="140" spans="1:10" s="121" customFormat="1" ht="12.75">
      <c r="A140" s="119"/>
      <c r="B140" s="119"/>
      <c r="C140" s="105" t="s">
        <v>409</v>
      </c>
      <c r="D140" s="116" t="s">
        <v>410</v>
      </c>
      <c r="E140" s="88">
        <v>1979</v>
      </c>
      <c r="F140" s="88">
        <v>1908.09</v>
      </c>
      <c r="G140" s="314">
        <f t="shared" si="3"/>
        <v>0.9641687721071248</v>
      </c>
      <c r="H140" s="324"/>
      <c r="I140" s="324"/>
      <c r="J140" s="316"/>
    </row>
    <row r="141" spans="1:10" s="121" customFormat="1" ht="12.75">
      <c r="A141" s="119"/>
      <c r="B141" s="119"/>
      <c r="C141" s="105" t="s">
        <v>420</v>
      </c>
      <c r="D141" s="116" t="s">
        <v>421</v>
      </c>
      <c r="E141" s="88">
        <v>281</v>
      </c>
      <c r="F141" s="88">
        <v>160.47</v>
      </c>
      <c r="G141" s="314">
        <f t="shared" si="3"/>
        <v>0.571067615658363</v>
      </c>
      <c r="H141" s="324"/>
      <c r="I141" s="324"/>
      <c r="J141" s="316"/>
    </row>
    <row r="142" spans="1:10" s="121" customFormat="1" ht="12.75">
      <c r="A142" s="119"/>
      <c r="B142" s="119"/>
      <c r="C142" s="105" t="s">
        <v>394</v>
      </c>
      <c r="D142" s="116" t="s">
        <v>411</v>
      </c>
      <c r="E142" s="88">
        <v>11700</v>
      </c>
      <c r="F142" s="88">
        <v>11700</v>
      </c>
      <c r="G142" s="314">
        <f t="shared" si="3"/>
        <v>1</v>
      </c>
      <c r="H142" s="324"/>
      <c r="I142" s="324"/>
      <c r="J142" s="316"/>
    </row>
    <row r="143" spans="1:10" s="121" customFormat="1" ht="12.75">
      <c r="A143" s="119"/>
      <c r="B143" s="119"/>
      <c r="C143" s="105" t="s">
        <v>391</v>
      </c>
      <c r="D143" s="116" t="s">
        <v>392</v>
      </c>
      <c r="E143" s="88">
        <v>5985</v>
      </c>
      <c r="F143" s="88">
        <v>3658.57</v>
      </c>
      <c r="G143" s="314">
        <f t="shared" si="3"/>
        <v>0.6112898913951545</v>
      </c>
      <c r="H143" s="324"/>
      <c r="I143" s="324"/>
      <c r="J143" s="316"/>
    </row>
    <row r="144" spans="1:10" s="121" customFormat="1" ht="12.75">
      <c r="A144" s="119"/>
      <c r="B144" s="119"/>
      <c r="C144" s="105" t="s">
        <v>385</v>
      </c>
      <c r="D144" s="116" t="s">
        <v>386</v>
      </c>
      <c r="E144" s="88">
        <v>8231</v>
      </c>
      <c r="F144" s="88">
        <v>4248.87</v>
      </c>
      <c r="G144" s="314">
        <f t="shared" si="3"/>
        <v>0.5162033774753979</v>
      </c>
      <c r="H144" s="324"/>
      <c r="I144" s="324"/>
      <c r="J144" s="316"/>
    </row>
    <row r="145" spans="1:10" s="121" customFormat="1" ht="63.75">
      <c r="A145" s="119"/>
      <c r="B145" s="119" t="s">
        <v>676</v>
      </c>
      <c r="C145" s="119"/>
      <c r="D145" s="120" t="s">
        <v>13</v>
      </c>
      <c r="E145" s="92">
        <f>SUM(E139:E144)</f>
        <v>73761</v>
      </c>
      <c r="F145" s="92">
        <f>SUM(F139:F144)</f>
        <v>51516</v>
      </c>
      <c r="G145" s="315">
        <f t="shared" si="3"/>
        <v>0.6984178630983853</v>
      </c>
      <c r="H145" s="324"/>
      <c r="I145" s="324"/>
      <c r="J145" s="316"/>
    </row>
    <row r="146" spans="1:10" s="107" customFormat="1" ht="12" customHeight="1">
      <c r="A146" s="105"/>
      <c r="B146" s="105"/>
      <c r="C146" s="105" t="s">
        <v>430</v>
      </c>
      <c r="D146" s="116" t="s">
        <v>431</v>
      </c>
      <c r="E146" s="106">
        <v>15060</v>
      </c>
      <c r="F146" s="106">
        <v>15060</v>
      </c>
      <c r="G146" s="314">
        <f t="shared" si="3"/>
        <v>1</v>
      </c>
      <c r="H146" s="325"/>
      <c r="I146" s="325"/>
      <c r="J146" s="317"/>
    </row>
    <row r="147" spans="1:10" s="107" customFormat="1" ht="12.75">
      <c r="A147" s="105"/>
      <c r="B147" s="105"/>
      <c r="C147" s="105" t="s">
        <v>409</v>
      </c>
      <c r="D147" s="116" t="s">
        <v>410</v>
      </c>
      <c r="E147" s="106">
        <v>1550.43</v>
      </c>
      <c r="F147" s="106">
        <v>1550.43</v>
      </c>
      <c r="G147" s="314">
        <f t="shared" si="3"/>
        <v>1</v>
      </c>
      <c r="H147" s="325"/>
      <c r="I147" s="325"/>
      <c r="J147" s="317"/>
    </row>
    <row r="148" spans="1:10" s="107" customFormat="1" ht="12.75">
      <c r="A148" s="105"/>
      <c r="B148" s="105"/>
      <c r="C148" s="105" t="s">
        <v>420</v>
      </c>
      <c r="D148" s="116" t="s">
        <v>421</v>
      </c>
      <c r="E148" s="106">
        <v>129.85</v>
      </c>
      <c r="F148" s="106">
        <v>129.85</v>
      </c>
      <c r="G148" s="314">
        <f t="shared" si="3"/>
        <v>1</v>
      </c>
      <c r="H148" s="325"/>
      <c r="I148" s="325"/>
      <c r="J148" s="317"/>
    </row>
    <row r="149" spans="1:10" s="107" customFormat="1" ht="12.75">
      <c r="A149" s="105"/>
      <c r="B149" s="105"/>
      <c r="C149" s="105" t="s">
        <v>394</v>
      </c>
      <c r="D149" s="116" t="s">
        <v>411</v>
      </c>
      <c r="E149" s="106">
        <v>9760</v>
      </c>
      <c r="F149" s="106">
        <v>9760</v>
      </c>
      <c r="G149" s="314">
        <f t="shared" si="3"/>
        <v>1</v>
      </c>
      <c r="H149" s="325"/>
      <c r="I149" s="325"/>
      <c r="J149" s="317"/>
    </row>
    <row r="150" spans="1:10" s="107" customFormat="1" ht="12.75">
      <c r="A150" s="105"/>
      <c r="B150" s="105"/>
      <c r="C150" s="105" t="s">
        <v>391</v>
      </c>
      <c r="D150" s="116" t="s">
        <v>392</v>
      </c>
      <c r="E150" s="106">
        <v>1677.22</v>
      </c>
      <c r="F150" s="106">
        <v>1677.22</v>
      </c>
      <c r="G150" s="314">
        <f t="shared" si="3"/>
        <v>1</v>
      </c>
      <c r="H150" s="325"/>
      <c r="I150" s="325"/>
      <c r="J150" s="317"/>
    </row>
    <row r="151" spans="1:10" s="107" customFormat="1" ht="12.75">
      <c r="A151" s="105"/>
      <c r="B151" s="105"/>
      <c r="C151" s="105" t="s">
        <v>385</v>
      </c>
      <c r="D151" s="116" t="s">
        <v>386</v>
      </c>
      <c r="E151" s="106">
        <v>711.5</v>
      </c>
      <c r="F151" s="106">
        <v>711.5</v>
      </c>
      <c r="G151" s="314">
        <f t="shared" si="3"/>
        <v>1</v>
      </c>
      <c r="H151" s="325"/>
      <c r="I151" s="325"/>
      <c r="J151" s="317"/>
    </row>
    <row r="152" spans="1:10" s="121" customFormat="1" ht="12.75">
      <c r="A152" s="119"/>
      <c r="B152" s="119" t="s">
        <v>243</v>
      </c>
      <c r="C152" s="119"/>
      <c r="D152" s="120" t="s">
        <v>244</v>
      </c>
      <c r="E152" s="92">
        <f>SUM(E146:E151)</f>
        <v>28889</v>
      </c>
      <c r="F152" s="92">
        <f>SUM(F146:F151)</f>
        <v>28889</v>
      </c>
      <c r="G152" s="315">
        <f t="shared" si="3"/>
        <v>1</v>
      </c>
      <c r="H152" s="324"/>
      <c r="I152" s="324"/>
      <c r="J152" s="316"/>
    </row>
    <row r="153" spans="1:10" s="41" customFormat="1" ht="33.75">
      <c r="A153" s="126" t="s">
        <v>268</v>
      </c>
      <c r="B153" s="62"/>
      <c r="C153" s="118"/>
      <c r="D153" s="115" t="s">
        <v>608</v>
      </c>
      <c r="E153" s="128">
        <f>E138+E145+E152</f>
        <v>105127</v>
      </c>
      <c r="F153" s="128">
        <f>F138+F145+F152</f>
        <v>82882</v>
      </c>
      <c r="G153" s="315">
        <f t="shared" si="3"/>
        <v>0.7883987938398318</v>
      </c>
      <c r="H153" s="323"/>
      <c r="I153" s="323"/>
      <c r="J153" s="315"/>
    </row>
    <row r="154" spans="1:10" s="107" customFormat="1" ht="38.25">
      <c r="A154" s="105"/>
      <c r="B154" s="105"/>
      <c r="C154" s="105" t="s">
        <v>283</v>
      </c>
      <c r="D154" s="116" t="s">
        <v>299</v>
      </c>
      <c r="E154" s="106">
        <v>87758</v>
      </c>
      <c r="F154" s="106">
        <v>87758</v>
      </c>
      <c r="G154" s="314">
        <f t="shared" si="3"/>
        <v>1</v>
      </c>
      <c r="H154" s="325"/>
      <c r="I154" s="325"/>
      <c r="J154" s="317"/>
    </row>
    <row r="155" spans="1:10" s="107" customFormat="1" ht="12.75">
      <c r="A155" s="105"/>
      <c r="B155" s="105"/>
      <c r="C155" s="105" t="s">
        <v>430</v>
      </c>
      <c r="D155" s="116" t="s">
        <v>431</v>
      </c>
      <c r="E155" s="106">
        <v>42330</v>
      </c>
      <c r="F155" s="106">
        <v>37946.95</v>
      </c>
      <c r="G155" s="314">
        <f t="shared" si="3"/>
        <v>0.8964552326954878</v>
      </c>
      <c r="H155" s="325"/>
      <c r="I155" s="325"/>
      <c r="J155" s="317"/>
    </row>
    <row r="156" spans="1:10" s="107" customFormat="1" ht="12.75">
      <c r="A156" s="105"/>
      <c r="B156" s="105"/>
      <c r="C156" s="105" t="s">
        <v>409</v>
      </c>
      <c r="D156" s="116" t="s">
        <v>410</v>
      </c>
      <c r="E156" s="106">
        <v>1893</v>
      </c>
      <c r="F156" s="106">
        <v>1421.14</v>
      </c>
      <c r="G156" s="314">
        <f t="shared" si="3"/>
        <v>0.7507342842049657</v>
      </c>
      <c r="H156" s="325"/>
      <c r="I156" s="325"/>
      <c r="J156" s="317"/>
    </row>
    <row r="157" spans="1:10" s="107" customFormat="1" ht="12.75">
      <c r="A157" s="105"/>
      <c r="B157" s="105"/>
      <c r="C157" s="105" t="s">
        <v>394</v>
      </c>
      <c r="D157" s="116" t="s">
        <v>411</v>
      </c>
      <c r="E157" s="106">
        <v>39344</v>
      </c>
      <c r="F157" s="106">
        <v>37208</v>
      </c>
      <c r="G157" s="314">
        <f t="shared" si="3"/>
        <v>0.9457096380642538</v>
      </c>
      <c r="H157" s="325"/>
      <c r="I157" s="325"/>
      <c r="J157" s="317"/>
    </row>
    <row r="158" spans="1:10" s="107" customFormat="1" ht="12.75">
      <c r="A158" s="105"/>
      <c r="B158" s="105"/>
      <c r="C158" s="105" t="s">
        <v>391</v>
      </c>
      <c r="D158" s="116" t="s">
        <v>392</v>
      </c>
      <c r="E158" s="106">
        <v>68395</v>
      </c>
      <c r="F158" s="106">
        <v>62126.9</v>
      </c>
      <c r="G158" s="314">
        <f t="shared" si="3"/>
        <v>0.9083544118722129</v>
      </c>
      <c r="H158" s="325"/>
      <c r="I158" s="325"/>
      <c r="J158" s="317"/>
    </row>
    <row r="159" spans="1:10" s="107" customFormat="1" ht="12.75">
      <c r="A159" s="105"/>
      <c r="B159" s="105"/>
      <c r="C159" s="105" t="s">
        <v>474</v>
      </c>
      <c r="D159" s="116" t="s">
        <v>475</v>
      </c>
      <c r="E159" s="106">
        <v>12133</v>
      </c>
      <c r="F159" s="106">
        <v>11413.71</v>
      </c>
      <c r="G159" s="314">
        <f t="shared" si="3"/>
        <v>0.940716228467815</v>
      </c>
      <c r="H159" s="325"/>
      <c r="I159" s="325"/>
      <c r="J159" s="317"/>
    </row>
    <row r="160" spans="1:10" s="107" customFormat="1" ht="12.75">
      <c r="A160" s="105"/>
      <c r="B160" s="105"/>
      <c r="C160" s="105" t="s">
        <v>412</v>
      </c>
      <c r="D160" s="116" t="s">
        <v>413</v>
      </c>
      <c r="E160" s="106">
        <v>62700</v>
      </c>
      <c r="F160" s="106">
        <v>55892.73</v>
      </c>
      <c r="G160" s="314">
        <f t="shared" si="3"/>
        <v>0.891431100478469</v>
      </c>
      <c r="H160" s="325"/>
      <c r="I160" s="325"/>
      <c r="J160" s="317"/>
    </row>
    <row r="161" spans="1:10" s="107" customFormat="1" ht="12.75">
      <c r="A161" s="105"/>
      <c r="B161" s="105"/>
      <c r="C161" s="105" t="s">
        <v>476</v>
      </c>
      <c r="D161" s="116" t="s">
        <v>477</v>
      </c>
      <c r="E161" s="106">
        <v>3280</v>
      </c>
      <c r="F161" s="106">
        <v>2330</v>
      </c>
      <c r="G161" s="314">
        <f t="shared" si="3"/>
        <v>0.7103658536585366</v>
      </c>
      <c r="H161" s="325"/>
      <c r="I161" s="325"/>
      <c r="J161" s="317"/>
    </row>
    <row r="162" spans="1:10" s="107" customFormat="1" ht="12.75">
      <c r="A162" s="105"/>
      <c r="B162" s="105"/>
      <c r="C162" s="105" t="s">
        <v>385</v>
      </c>
      <c r="D162" s="116" t="s">
        <v>386</v>
      </c>
      <c r="E162" s="106">
        <v>15036</v>
      </c>
      <c r="F162" s="106">
        <v>13884.07</v>
      </c>
      <c r="G162" s="317">
        <f t="shared" si="3"/>
        <v>0.9233885341846235</v>
      </c>
      <c r="H162" s="325"/>
      <c r="I162" s="325"/>
      <c r="J162" s="317"/>
    </row>
    <row r="163" spans="1:10" s="107" customFormat="1" ht="12.75">
      <c r="A163" s="105"/>
      <c r="B163" s="105"/>
      <c r="C163" s="105" t="s">
        <v>414</v>
      </c>
      <c r="D163" s="116" t="s">
        <v>502</v>
      </c>
      <c r="E163" s="106">
        <v>22899</v>
      </c>
      <c r="F163" s="106">
        <v>22898.03</v>
      </c>
      <c r="G163" s="317">
        <f t="shared" si="3"/>
        <v>0.9999576400716188</v>
      </c>
      <c r="H163" s="325"/>
      <c r="I163" s="325"/>
      <c r="J163" s="317"/>
    </row>
    <row r="164" spans="1:10" s="107" customFormat="1" ht="12.75">
      <c r="A164" s="105"/>
      <c r="B164" s="105"/>
      <c r="C164" s="105" t="s">
        <v>393</v>
      </c>
      <c r="D164" s="113" t="s">
        <v>342</v>
      </c>
      <c r="E164" s="106"/>
      <c r="F164" s="106"/>
      <c r="G164" s="317"/>
      <c r="H164" s="325">
        <v>10472</v>
      </c>
      <c r="I164" s="325">
        <v>10425.9</v>
      </c>
      <c r="J164" s="317">
        <f>I164/H164</f>
        <v>0.9955977845683728</v>
      </c>
    </row>
    <row r="165" spans="1:10" s="107" customFormat="1" ht="63.75">
      <c r="A165" s="105"/>
      <c r="B165" s="105"/>
      <c r="C165" s="105" t="s">
        <v>893</v>
      </c>
      <c r="D165" s="116" t="s">
        <v>996</v>
      </c>
      <c r="E165" s="106"/>
      <c r="F165" s="106"/>
      <c r="G165" s="317"/>
      <c r="H165" s="325">
        <v>229950</v>
      </c>
      <c r="I165" s="325">
        <v>229950</v>
      </c>
      <c r="J165" s="317">
        <f>I165/H165</f>
        <v>1</v>
      </c>
    </row>
    <row r="166" spans="1:10" s="121" customFormat="1" ht="12.75">
      <c r="A166" s="119"/>
      <c r="B166" s="119" t="s">
        <v>615</v>
      </c>
      <c r="C166" s="119"/>
      <c r="D166" s="120" t="s">
        <v>616</v>
      </c>
      <c r="E166" s="92">
        <f>SUM(E154:E164)</f>
        <v>355768</v>
      </c>
      <c r="F166" s="92">
        <f>SUM(F154:F164)</f>
        <v>332879.53</v>
      </c>
      <c r="G166" s="316">
        <f>F166/E166</f>
        <v>0.9356646185154371</v>
      </c>
      <c r="H166" s="324">
        <f>SUM(H164:H165)</f>
        <v>240422</v>
      </c>
      <c r="I166" s="324">
        <f>SUM(I164:I165)</f>
        <v>240375.9</v>
      </c>
      <c r="J166" s="315">
        <f>I166/H166</f>
        <v>0.9998082538203659</v>
      </c>
    </row>
    <row r="167" spans="1:10" s="121" customFormat="1" ht="12.75">
      <c r="A167" s="119"/>
      <c r="B167" s="119"/>
      <c r="C167" s="105" t="s">
        <v>385</v>
      </c>
      <c r="D167" s="116" t="s">
        <v>386</v>
      </c>
      <c r="E167" s="106">
        <v>1000</v>
      </c>
      <c r="F167" s="92">
        <v>999.99</v>
      </c>
      <c r="G167" s="314">
        <f aca="true" t="shared" si="4" ref="G167:G213">F167/E167</f>
        <v>0.99999</v>
      </c>
      <c r="H167" s="324"/>
      <c r="I167" s="324"/>
      <c r="J167" s="316"/>
    </row>
    <row r="168" spans="1:10" s="121" customFormat="1" ht="12.75">
      <c r="A168" s="119"/>
      <c r="B168" s="119" t="s">
        <v>617</v>
      </c>
      <c r="C168" s="119"/>
      <c r="D168" s="120" t="s">
        <v>618</v>
      </c>
      <c r="E168" s="92">
        <f>SUM(E167:E167)</f>
        <v>1000</v>
      </c>
      <c r="F168" s="92">
        <f>SUM(F167:F167)</f>
        <v>999.99</v>
      </c>
      <c r="G168" s="315">
        <f t="shared" si="4"/>
        <v>0.99999</v>
      </c>
      <c r="H168" s="324"/>
      <c r="I168" s="324"/>
      <c r="J168" s="316"/>
    </row>
    <row r="169" spans="1:10" s="107" customFormat="1" ht="12.75">
      <c r="A169" s="105"/>
      <c r="B169" s="105"/>
      <c r="C169" s="105" t="s">
        <v>436</v>
      </c>
      <c r="D169" s="116" t="s">
        <v>134</v>
      </c>
      <c r="E169" s="106">
        <v>2000</v>
      </c>
      <c r="F169" s="106">
        <v>1757.97</v>
      </c>
      <c r="G169" s="314">
        <f t="shared" si="4"/>
        <v>0.878985</v>
      </c>
      <c r="H169" s="325"/>
      <c r="I169" s="325"/>
      <c r="J169" s="317"/>
    </row>
    <row r="170" spans="1:10" s="121" customFormat="1" ht="12.75">
      <c r="A170" s="119"/>
      <c r="B170" s="119"/>
      <c r="C170" s="105" t="s">
        <v>416</v>
      </c>
      <c r="D170" s="116" t="s">
        <v>417</v>
      </c>
      <c r="E170" s="106">
        <v>62107</v>
      </c>
      <c r="F170" s="106">
        <v>60859.93</v>
      </c>
      <c r="G170" s="314">
        <f t="shared" si="4"/>
        <v>0.9799206208639928</v>
      </c>
      <c r="H170" s="324"/>
      <c r="I170" s="324"/>
      <c r="J170" s="316"/>
    </row>
    <row r="171" spans="1:10" s="121" customFormat="1" ht="12.75">
      <c r="A171" s="119"/>
      <c r="B171" s="119"/>
      <c r="C171" s="105" t="s">
        <v>418</v>
      </c>
      <c r="D171" s="116" t="s">
        <v>419</v>
      </c>
      <c r="E171" s="106">
        <v>4593</v>
      </c>
      <c r="F171" s="106">
        <v>4592.59</v>
      </c>
      <c r="G171" s="314">
        <f t="shared" si="4"/>
        <v>0.9999107337252341</v>
      </c>
      <c r="H171" s="324"/>
      <c r="I171" s="324"/>
      <c r="J171" s="316"/>
    </row>
    <row r="172" spans="1:10" s="121" customFormat="1" ht="12.75">
      <c r="A172" s="119"/>
      <c r="B172" s="119"/>
      <c r="C172" s="105" t="s">
        <v>409</v>
      </c>
      <c r="D172" s="116" t="s">
        <v>410</v>
      </c>
      <c r="E172" s="106">
        <v>11450</v>
      </c>
      <c r="F172" s="106">
        <v>10825.44</v>
      </c>
      <c r="G172" s="314">
        <f t="shared" si="4"/>
        <v>0.9454532751091703</v>
      </c>
      <c r="H172" s="324"/>
      <c r="I172" s="324"/>
      <c r="J172" s="316"/>
    </row>
    <row r="173" spans="1:10" s="121" customFormat="1" ht="12.75">
      <c r="A173" s="119"/>
      <c r="B173" s="119"/>
      <c r="C173" s="105" t="s">
        <v>420</v>
      </c>
      <c r="D173" s="116" t="s">
        <v>421</v>
      </c>
      <c r="E173" s="106">
        <v>1650</v>
      </c>
      <c r="F173" s="106">
        <v>1545.34</v>
      </c>
      <c r="G173" s="314">
        <f t="shared" si="4"/>
        <v>0.9365696969696969</v>
      </c>
      <c r="H173" s="324"/>
      <c r="I173" s="324"/>
      <c r="J173" s="316"/>
    </row>
    <row r="174" spans="1:10" s="121" customFormat="1" ht="12.75">
      <c r="A174" s="119"/>
      <c r="B174" s="119"/>
      <c r="C174" s="105" t="s">
        <v>391</v>
      </c>
      <c r="D174" s="116" t="s">
        <v>392</v>
      </c>
      <c r="E174" s="106">
        <v>7553</v>
      </c>
      <c r="F174" s="106">
        <v>476.25</v>
      </c>
      <c r="G174" s="314">
        <f t="shared" si="4"/>
        <v>0.06305441546405402</v>
      </c>
      <c r="H174" s="324"/>
      <c r="I174" s="324"/>
      <c r="J174" s="316"/>
    </row>
    <row r="175" spans="1:10" s="121" customFormat="1" ht="12.75">
      <c r="A175" s="119"/>
      <c r="B175" s="119"/>
      <c r="C175" s="105" t="s">
        <v>476</v>
      </c>
      <c r="D175" s="116" t="s">
        <v>477</v>
      </c>
      <c r="E175" s="106">
        <v>400</v>
      </c>
      <c r="F175" s="106"/>
      <c r="G175" s="314"/>
      <c r="H175" s="324"/>
      <c r="I175" s="324"/>
      <c r="J175" s="316"/>
    </row>
    <row r="176" spans="1:10" s="121" customFormat="1" ht="12.75">
      <c r="A176" s="119"/>
      <c r="B176" s="119"/>
      <c r="C176" s="105" t="s">
        <v>385</v>
      </c>
      <c r="D176" s="116" t="s">
        <v>386</v>
      </c>
      <c r="E176" s="106">
        <v>1659.14</v>
      </c>
      <c r="F176" s="106">
        <v>100</v>
      </c>
      <c r="G176" s="314">
        <f t="shared" si="4"/>
        <v>0.060272189206456356</v>
      </c>
      <c r="H176" s="324"/>
      <c r="I176" s="324"/>
      <c r="J176" s="316"/>
    </row>
    <row r="177" spans="1:10" s="121" customFormat="1" ht="12.75">
      <c r="A177" s="119"/>
      <c r="B177" s="119"/>
      <c r="C177" s="105" t="s">
        <v>423</v>
      </c>
      <c r="D177" s="116" t="s">
        <v>424</v>
      </c>
      <c r="E177" s="106">
        <v>4400</v>
      </c>
      <c r="F177" s="106">
        <v>3841.21</v>
      </c>
      <c r="G177" s="314">
        <f t="shared" si="4"/>
        <v>0.8730022727272727</v>
      </c>
      <c r="H177" s="324"/>
      <c r="I177" s="324"/>
      <c r="J177" s="316"/>
    </row>
    <row r="178" spans="1:10" s="121" customFormat="1" ht="25.5">
      <c r="A178" s="119"/>
      <c r="B178" s="119"/>
      <c r="C178" s="105" t="s">
        <v>429</v>
      </c>
      <c r="D178" s="116" t="s">
        <v>8</v>
      </c>
      <c r="E178" s="106">
        <v>2187.86</v>
      </c>
      <c r="F178" s="106">
        <v>2187.86</v>
      </c>
      <c r="G178" s="314">
        <f t="shared" si="4"/>
        <v>1</v>
      </c>
      <c r="H178" s="324"/>
      <c r="I178" s="324"/>
      <c r="J178" s="316"/>
    </row>
    <row r="179" spans="1:10" s="121" customFormat="1" ht="25.5">
      <c r="A179" s="119"/>
      <c r="B179" s="119"/>
      <c r="C179" s="105" t="s">
        <v>425</v>
      </c>
      <c r="D179" s="116" t="s">
        <v>9</v>
      </c>
      <c r="E179" s="106">
        <v>2000</v>
      </c>
      <c r="F179" s="106"/>
      <c r="G179" s="314"/>
      <c r="H179" s="324"/>
      <c r="I179" s="324"/>
      <c r="J179" s="316"/>
    </row>
    <row r="180" spans="1:10" s="121" customFormat="1" ht="12.75">
      <c r="A180" s="119"/>
      <c r="B180" s="119" t="s">
        <v>395</v>
      </c>
      <c r="C180" s="119"/>
      <c r="D180" s="120" t="s">
        <v>396</v>
      </c>
      <c r="E180" s="92">
        <f>SUM(E169:E179)</f>
        <v>100000</v>
      </c>
      <c r="F180" s="92">
        <f>SUM(F169:F179)</f>
        <v>86186.59000000001</v>
      </c>
      <c r="G180" s="315">
        <f t="shared" si="4"/>
        <v>0.8618659000000001</v>
      </c>
      <c r="H180" s="324"/>
      <c r="I180" s="324"/>
      <c r="J180" s="316"/>
    </row>
    <row r="181" spans="1:10" s="107" customFormat="1" ht="12.75">
      <c r="A181" s="105"/>
      <c r="B181" s="105"/>
      <c r="C181" s="105" t="s">
        <v>300</v>
      </c>
      <c r="D181" s="116" t="s">
        <v>301</v>
      </c>
      <c r="E181" s="106">
        <v>149579</v>
      </c>
      <c r="F181" s="106"/>
      <c r="G181" s="314"/>
      <c r="H181" s="325"/>
      <c r="I181" s="325"/>
      <c r="J181" s="317"/>
    </row>
    <row r="182" spans="1:10" s="121" customFormat="1" ht="12.75">
      <c r="A182" s="119"/>
      <c r="B182" s="119" t="s">
        <v>871</v>
      </c>
      <c r="C182" s="119"/>
      <c r="D182" s="120" t="s">
        <v>872</v>
      </c>
      <c r="E182" s="92">
        <f>SUM(E181)</f>
        <v>149579</v>
      </c>
      <c r="F182" s="92"/>
      <c r="G182" s="314"/>
      <c r="H182" s="324"/>
      <c r="I182" s="324"/>
      <c r="J182" s="316"/>
    </row>
    <row r="183" spans="1:10" s="107" customFormat="1" ht="12.75">
      <c r="A183" s="105"/>
      <c r="B183" s="105"/>
      <c r="C183" s="105" t="s">
        <v>391</v>
      </c>
      <c r="D183" s="116" t="s">
        <v>392</v>
      </c>
      <c r="E183" s="106">
        <v>552</v>
      </c>
      <c r="F183" s="106">
        <v>550.05</v>
      </c>
      <c r="G183" s="314">
        <f t="shared" si="4"/>
        <v>0.9964673913043477</v>
      </c>
      <c r="H183" s="325"/>
      <c r="I183" s="325"/>
      <c r="J183" s="317"/>
    </row>
    <row r="184" spans="1:10" s="121" customFormat="1" ht="12.75">
      <c r="A184" s="119"/>
      <c r="B184" s="119" t="s">
        <v>894</v>
      </c>
      <c r="C184" s="119"/>
      <c r="D184" s="120" t="s">
        <v>372</v>
      </c>
      <c r="E184" s="92">
        <f>SUM(E183)</f>
        <v>552</v>
      </c>
      <c r="F184" s="92">
        <f>SUM(F183)</f>
        <v>550.05</v>
      </c>
      <c r="G184" s="315">
        <f t="shared" si="4"/>
        <v>0.9964673913043477</v>
      </c>
      <c r="H184" s="324"/>
      <c r="I184" s="324"/>
      <c r="J184" s="316"/>
    </row>
    <row r="185" spans="1:10" s="129" customFormat="1" ht="29.25" customHeight="1">
      <c r="A185" s="126" t="s">
        <v>619</v>
      </c>
      <c r="B185" s="126"/>
      <c r="C185" s="126"/>
      <c r="D185" s="127" t="s">
        <v>621</v>
      </c>
      <c r="E185" s="92">
        <f>E166+E168+E180+E182+E184</f>
        <v>606899</v>
      </c>
      <c r="F185" s="92">
        <f>F166+F168+F180+F182+F184</f>
        <v>420616.16000000003</v>
      </c>
      <c r="G185" s="315">
        <f t="shared" si="4"/>
        <v>0.6930579223231543</v>
      </c>
      <c r="H185" s="324">
        <f>H166</f>
        <v>240422</v>
      </c>
      <c r="I185" s="324">
        <f>I166</f>
        <v>240375.9</v>
      </c>
      <c r="J185" s="316">
        <f>I185/H185</f>
        <v>0.9998082538203659</v>
      </c>
    </row>
    <row r="186" spans="1:10" s="107" customFormat="1" ht="41.25" customHeight="1">
      <c r="A186" s="105"/>
      <c r="B186" s="105"/>
      <c r="C186" s="105" t="s">
        <v>884</v>
      </c>
      <c r="D186" s="116" t="s">
        <v>14</v>
      </c>
      <c r="E186" s="106">
        <v>577730</v>
      </c>
      <c r="F186" s="106">
        <v>540480.56</v>
      </c>
      <c r="G186" s="314">
        <f t="shared" si="4"/>
        <v>0.9355244837553875</v>
      </c>
      <c r="H186" s="325"/>
      <c r="I186" s="325"/>
      <c r="J186" s="317"/>
    </row>
    <row r="187" spans="1:10" s="121" customFormat="1" ht="22.5">
      <c r="A187" s="119"/>
      <c r="B187" s="119" t="s">
        <v>622</v>
      </c>
      <c r="C187" s="125"/>
      <c r="D187" s="115" t="s">
        <v>794</v>
      </c>
      <c r="E187" s="92">
        <f>SUM(E186)</f>
        <v>577730</v>
      </c>
      <c r="F187" s="92">
        <f>SUM(F186)</f>
        <v>540480.56</v>
      </c>
      <c r="G187" s="314">
        <f t="shared" si="4"/>
        <v>0.9355244837553875</v>
      </c>
      <c r="H187" s="324"/>
      <c r="I187" s="324"/>
      <c r="J187" s="316"/>
    </row>
    <row r="188" spans="1:10" s="129" customFormat="1" ht="15.75">
      <c r="A188" s="126" t="s">
        <v>627</v>
      </c>
      <c r="B188" s="126"/>
      <c r="C188" s="126"/>
      <c r="D188" s="127" t="s">
        <v>628</v>
      </c>
      <c r="E188" s="92">
        <f>E187</f>
        <v>577730</v>
      </c>
      <c r="F188" s="92">
        <f>F187</f>
        <v>540480.56</v>
      </c>
      <c r="G188" s="315">
        <f t="shared" si="4"/>
        <v>0.9355244837553875</v>
      </c>
      <c r="H188" s="326"/>
      <c r="I188" s="326"/>
      <c r="J188" s="318"/>
    </row>
    <row r="189" spans="1:10" s="107" customFormat="1" ht="12.75">
      <c r="A189" s="105"/>
      <c r="B189" s="105"/>
      <c r="C189" s="105" t="s">
        <v>300</v>
      </c>
      <c r="D189" s="116" t="s">
        <v>338</v>
      </c>
      <c r="E189" s="106">
        <v>2269</v>
      </c>
      <c r="F189" s="106"/>
      <c r="G189" s="314"/>
      <c r="H189" s="325"/>
      <c r="I189" s="325"/>
      <c r="J189" s="317"/>
    </row>
    <row r="190" spans="1:10" s="121" customFormat="1" ht="12.75">
      <c r="A190" s="119"/>
      <c r="B190" s="119" t="s">
        <v>667</v>
      </c>
      <c r="C190" s="119"/>
      <c r="D190" s="120" t="s">
        <v>887</v>
      </c>
      <c r="E190" s="92">
        <f>SUM(E189)</f>
        <v>2269</v>
      </c>
      <c r="F190" s="92"/>
      <c r="G190" s="314"/>
      <c r="H190" s="324"/>
      <c r="I190" s="324"/>
      <c r="J190" s="316"/>
    </row>
    <row r="191" spans="1:10" s="129" customFormat="1" ht="15.75">
      <c r="A191" s="126" t="s">
        <v>519</v>
      </c>
      <c r="B191" s="126"/>
      <c r="C191" s="126"/>
      <c r="D191" s="127" t="s">
        <v>520</v>
      </c>
      <c r="E191" s="128">
        <f>E190</f>
        <v>2269</v>
      </c>
      <c r="F191" s="128"/>
      <c r="G191" s="314"/>
      <c r="H191" s="326"/>
      <c r="I191" s="326"/>
      <c r="J191" s="318"/>
    </row>
    <row r="192" spans="1:10" s="107" customFormat="1" ht="51">
      <c r="A192" s="105"/>
      <c r="B192" s="105"/>
      <c r="C192" s="105" t="s">
        <v>339</v>
      </c>
      <c r="D192" s="116" t="s">
        <v>145</v>
      </c>
      <c r="E192" s="106">
        <v>1207016.24</v>
      </c>
      <c r="F192" s="106">
        <v>1205391.66</v>
      </c>
      <c r="G192" s="314">
        <f t="shared" si="4"/>
        <v>0.9986540529065292</v>
      </c>
      <c r="H192" s="325"/>
      <c r="I192" s="325"/>
      <c r="J192" s="317"/>
    </row>
    <row r="193" spans="1:10" s="107" customFormat="1" ht="16.5" customHeight="1">
      <c r="A193" s="105"/>
      <c r="B193" s="105"/>
      <c r="C193" s="105" t="s">
        <v>436</v>
      </c>
      <c r="D193" s="116" t="s">
        <v>183</v>
      </c>
      <c r="E193" s="106">
        <v>293869</v>
      </c>
      <c r="F193" s="106">
        <v>293403.86</v>
      </c>
      <c r="G193" s="314">
        <f t="shared" si="4"/>
        <v>0.9984171858889505</v>
      </c>
      <c r="H193" s="325"/>
      <c r="I193" s="325"/>
      <c r="J193" s="317"/>
    </row>
    <row r="194" spans="1:10" s="107" customFormat="1" ht="12.75">
      <c r="A194" s="105"/>
      <c r="B194" s="105"/>
      <c r="C194" s="105" t="s">
        <v>76</v>
      </c>
      <c r="D194" s="116" t="s">
        <v>77</v>
      </c>
      <c r="E194" s="106">
        <v>20000</v>
      </c>
      <c r="F194" s="106">
        <v>15708.7</v>
      </c>
      <c r="G194" s="314">
        <f t="shared" si="4"/>
        <v>0.785435</v>
      </c>
      <c r="H194" s="325"/>
      <c r="I194" s="325"/>
      <c r="J194" s="317"/>
    </row>
    <row r="195" spans="1:10" s="107" customFormat="1" ht="12.75">
      <c r="A195" s="105"/>
      <c r="B195" s="105"/>
      <c r="C195" s="105" t="s">
        <v>158</v>
      </c>
      <c r="D195" s="116" t="s">
        <v>434</v>
      </c>
      <c r="E195" s="106">
        <v>3000</v>
      </c>
      <c r="F195" s="106">
        <v>2000</v>
      </c>
      <c r="G195" s="314">
        <f t="shared" si="4"/>
        <v>0.6666666666666666</v>
      </c>
      <c r="H195" s="325"/>
      <c r="I195" s="325"/>
      <c r="J195" s="317"/>
    </row>
    <row r="196" spans="1:10" s="107" customFormat="1" ht="12.75">
      <c r="A196" s="105"/>
      <c r="B196" s="105"/>
      <c r="C196" s="105" t="s">
        <v>416</v>
      </c>
      <c r="D196" s="116" t="s">
        <v>417</v>
      </c>
      <c r="E196" s="106">
        <v>4340432</v>
      </c>
      <c r="F196" s="106">
        <v>4338536.44</v>
      </c>
      <c r="G196" s="314">
        <f t="shared" si="4"/>
        <v>0.999563278493938</v>
      </c>
      <c r="H196" s="325"/>
      <c r="I196" s="325"/>
      <c r="J196" s="317"/>
    </row>
    <row r="197" spans="1:10" s="107" customFormat="1" ht="12.75">
      <c r="A197" s="105"/>
      <c r="B197" s="105"/>
      <c r="C197" s="105" t="s">
        <v>418</v>
      </c>
      <c r="D197" s="116" t="s">
        <v>419</v>
      </c>
      <c r="E197" s="106">
        <v>341699</v>
      </c>
      <c r="F197" s="106">
        <v>326057.75</v>
      </c>
      <c r="G197" s="314">
        <f t="shared" si="4"/>
        <v>0.9542250635793491</v>
      </c>
      <c r="H197" s="325"/>
      <c r="I197" s="325"/>
      <c r="J197" s="317"/>
    </row>
    <row r="198" spans="1:10" s="107" customFormat="1" ht="12.75">
      <c r="A198" s="105"/>
      <c r="B198" s="105"/>
      <c r="C198" s="105" t="s">
        <v>409</v>
      </c>
      <c r="D198" s="116" t="s">
        <v>410</v>
      </c>
      <c r="E198" s="106">
        <v>828178</v>
      </c>
      <c r="F198" s="106">
        <v>826488.65</v>
      </c>
      <c r="G198" s="314">
        <f t="shared" si="4"/>
        <v>0.997960160738392</v>
      </c>
      <c r="H198" s="325"/>
      <c r="I198" s="325"/>
      <c r="J198" s="317"/>
    </row>
    <row r="199" spans="1:10" s="107" customFormat="1" ht="12.75">
      <c r="A199" s="105"/>
      <c r="B199" s="105"/>
      <c r="C199" s="105" t="s">
        <v>420</v>
      </c>
      <c r="D199" s="116" t="s">
        <v>421</v>
      </c>
      <c r="E199" s="106">
        <v>104218</v>
      </c>
      <c r="F199" s="106">
        <v>96913.59</v>
      </c>
      <c r="G199" s="314">
        <f t="shared" si="4"/>
        <v>0.9299122032662304</v>
      </c>
      <c r="H199" s="325"/>
      <c r="I199" s="325"/>
      <c r="J199" s="317"/>
    </row>
    <row r="200" spans="1:10" s="107" customFormat="1" ht="12.75">
      <c r="A200" s="105"/>
      <c r="B200" s="105"/>
      <c r="C200" s="105" t="s">
        <v>394</v>
      </c>
      <c r="D200" s="116" t="s">
        <v>411</v>
      </c>
      <c r="E200" s="106">
        <v>93904</v>
      </c>
      <c r="F200" s="106">
        <v>83578.16</v>
      </c>
      <c r="G200" s="314">
        <f t="shared" si="4"/>
        <v>0.8900383370250469</v>
      </c>
      <c r="H200" s="325"/>
      <c r="I200" s="325"/>
      <c r="J200" s="317"/>
    </row>
    <row r="201" spans="1:10" s="107" customFormat="1" ht="13.5" customHeight="1">
      <c r="A201" s="105"/>
      <c r="B201" s="105"/>
      <c r="C201" s="105" t="s">
        <v>391</v>
      </c>
      <c r="D201" s="116" t="s">
        <v>392</v>
      </c>
      <c r="E201" s="106">
        <v>297005</v>
      </c>
      <c r="F201" s="106">
        <v>279217.61</v>
      </c>
      <c r="G201" s="314">
        <f t="shared" si="4"/>
        <v>0.9401108062153836</v>
      </c>
      <c r="H201" s="325"/>
      <c r="I201" s="325"/>
      <c r="J201" s="317"/>
    </row>
    <row r="202" spans="1:10" s="107" customFormat="1" ht="25.5">
      <c r="A202" s="105"/>
      <c r="B202" s="105"/>
      <c r="C202" s="105" t="s">
        <v>340</v>
      </c>
      <c r="D202" s="116" t="s">
        <v>341</v>
      </c>
      <c r="E202" s="106">
        <v>32939.58</v>
      </c>
      <c r="F202" s="106">
        <v>24391.73</v>
      </c>
      <c r="G202" s="314">
        <f t="shared" si="4"/>
        <v>0.7404991199037753</v>
      </c>
      <c r="H202" s="325"/>
      <c r="I202" s="325"/>
      <c r="J202" s="317"/>
    </row>
    <row r="203" spans="1:10" s="107" customFormat="1" ht="12.75">
      <c r="A203" s="105"/>
      <c r="B203" s="105"/>
      <c r="C203" s="105" t="s">
        <v>474</v>
      </c>
      <c r="D203" s="116" t="s">
        <v>475</v>
      </c>
      <c r="E203" s="106">
        <v>339554</v>
      </c>
      <c r="F203" s="106">
        <v>299068.91</v>
      </c>
      <c r="G203" s="314">
        <f t="shared" si="4"/>
        <v>0.8807698039192587</v>
      </c>
      <c r="H203" s="325"/>
      <c r="I203" s="325"/>
      <c r="J203" s="317"/>
    </row>
    <row r="204" spans="1:10" s="107" customFormat="1" ht="12.75">
      <c r="A204" s="105"/>
      <c r="B204" s="105"/>
      <c r="C204" s="105" t="s">
        <v>412</v>
      </c>
      <c r="D204" s="116" t="s">
        <v>413</v>
      </c>
      <c r="E204" s="106">
        <v>407331</v>
      </c>
      <c r="F204" s="106">
        <v>396357.49</v>
      </c>
      <c r="G204" s="314">
        <f t="shared" si="4"/>
        <v>0.9730599684286244</v>
      </c>
      <c r="H204" s="325"/>
      <c r="I204" s="325"/>
      <c r="J204" s="317"/>
    </row>
    <row r="205" spans="1:10" s="107" customFormat="1" ht="12.75">
      <c r="A205" s="105"/>
      <c r="B205" s="105"/>
      <c r="C205" s="105" t="s">
        <v>476</v>
      </c>
      <c r="D205" s="116" t="s">
        <v>477</v>
      </c>
      <c r="E205" s="106">
        <v>5300</v>
      </c>
      <c r="F205" s="106">
        <v>3769.5</v>
      </c>
      <c r="G205" s="314">
        <f t="shared" si="4"/>
        <v>0.7112264150943396</v>
      </c>
      <c r="H205" s="325"/>
      <c r="I205" s="325"/>
      <c r="J205" s="317"/>
    </row>
    <row r="206" spans="1:10" s="107" customFormat="1" ht="12.75">
      <c r="A206" s="105"/>
      <c r="B206" s="105"/>
      <c r="C206" s="105" t="s">
        <v>385</v>
      </c>
      <c r="D206" s="116" t="s">
        <v>386</v>
      </c>
      <c r="E206" s="106">
        <v>481890.82</v>
      </c>
      <c r="F206" s="106">
        <v>436091.6</v>
      </c>
      <c r="G206" s="314">
        <f t="shared" si="4"/>
        <v>0.904959343280289</v>
      </c>
      <c r="H206" s="325"/>
      <c r="I206" s="325"/>
      <c r="J206" s="317"/>
    </row>
    <row r="207" spans="1:10" s="107" customFormat="1" ht="12.75">
      <c r="A207" s="105"/>
      <c r="B207" s="105"/>
      <c r="C207" s="105" t="s">
        <v>478</v>
      </c>
      <c r="D207" s="116" t="s">
        <v>479</v>
      </c>
      <c r="E207" s="106">
        <v>13500</v>
      </c>
      <c r="F207" s="106">
        <v>6633.15</v>
      </c>
      <c r="G207" s="314">
        <f t="shared" si="4"/>
        <v>0.4913444444444444</v>
      </c>
      <c r="H207" s="325"/>
      <c r="I207" s="325"/>
      <c r="J207" s="317"/>
    </row>
    <row r="208" spans="1:10" s="107" customFormat="1" ht="38.25">
      <c r="A208" s="105"/>
      <c r="B208" s="105"/>
      <c r="C208" s="105" t="s">
        <v>480</v>
      </c>
      <c r="D208" s="116" t="s">
        <v>142</v>
      </c>
      <c r="E208" s="106">
        <v>3000</v>
      </c>
      <c r="F208" s="106">
        <v>1310.69</v>
      </c>
      <c r="G208" s="314">
        <f t="shared" si="4"/>
        <v>0.4368966666666667</v>
      </c>
      <c r="H208" s="325"/>
      <c r="I208" s="325"/>
      <c r="J208" s="317"/>
    </row>
    <row r="209" spans="1:10" s="107" customFormat="1" ht="38.25">
      <c r="A209" s="105"/>
      <c r="B209" s="105"/>
      <c r="C209" s="105" t="s">
        <v>422</v>
      </c>
      <c r="D209" s="116" t="s">
        <v>144</v>
      </c>
      <c r="E209" s="106">
        <v>13300</v>
      </c>
      <c r="F209" s="106">
        <v>7991.45</v>
      </c>
      <c r="G209" s="314">
        <f t="shared" si="4"/>
        <v>0.600860902255639</v>
      </c>
      <c r="H209" s="325"/>
      <c r="I209" s="325"/>
      <c r="J209" s="317"/>
    </row>
    <row r="210" spans="1:10" s="107" customFormat="1" ht="12.75">
      <c r="A210" s="105"/>
      <c r="B210" s="105"/>
      <c r="C210" s="105" t="s">
        <v>423</v>
      </c>
      <c r="D210" s="116" t="s">
        <v>424</v>
      </c>
      <c r="E210" s="106">
        <v>7500</v>
      </c>
      <c r="F210" s="106">
        <v>3397.27</v>
      </c>
      <c r="G210" s="314">
        <f t="shared" si="4"/>
        <v>0.45296933333333333</v>
      </c>
      <c r="H210" s="325"/>
      <c r="I210" s="325"/>
      <c r="J210" s="317"/>
    </row>
    <row r="211" spans="1:10" s="107" customFormat="1" ht="12.75">
      <c r="A211" s="105"/>
      <c r="B211" s="105"/>
      <c r="C211" s="105" t="s">
        <v>414</v>
      </c>
      <c r="D211" s="116" t="s">
        <v>502</v>
      </c>
      <c r="E211" s="106">
        <v>22450</v>
      </c>
      <c r="F211" s="106">
        <v>19527.82</v>
      </c>
      <c r="G211" s="314">
        <f t="shared" si="4"/>
        <v>0.8698360801781737</v>
      </c>
      <c r="H211" s="325"/>
      <c r="I211" s="325"/>
      <c r="J211" s="317"/>
    </row>
    <row r="212" spans="1:10" s="107" customFormat="1" ht="25.5">
      <c r="A212" s="105"/>
      <c r="B212" s="105"/>
      <c r="C212" s="105" t="s">
        <v>429</v>
      </c>
      <c r="D212" s="116" t="s">
        <v>8</v>
      </c>
      <c r="E212" s="106">
        <v>318894</v>
      </c>
      <c r="F212" s="106">
        <v>318894</v>
      </c>
      <c r="G212" s="314">
        <f t="shared" si="4"/>
        <v>1</v>
      </c>
      <c r="H212" s="325"/>
      <c r="I212" s="325"/>
      <c r="J212" s="317"/>
    </row>
    <row r="213" spans="1:10" s="107" customFormat="1" ht="25.5">
      <c r="A213" s="105"/>
      <c r="B213" s="105"/>
      <c r="C213" s="105" t="s">
        <v>425</v>
      </c>
      <c r="D213" s="116" t="s">
        <v>9</v>
      </c>
      <c r="E213" s="106">
        <v>3000</v>
      </c>
      <c r="F213" s="106">
        <v>580</v>
      </c>
      <c r="G213" s="314">
        <f t="shared" si="4"/>
        <v>0.19333333333333333</v>
      </c>
      <c r="H213" s="325"/>
      <c r="I213" s="325"/>
      <c r="J213" s="317"/>
    </row>
    <row r="214" spans="1:10" s="107" customFormat="1" ht="12.75">
      <c r="A214" s="105"/>
      <c r="B214" s="105"/>
      <c r="C214" s="105" t="s">
        <v>393</v>
      </c>
      <c r="D214" s="113" t="s">
        <v>342</v>
      </c>
      <c r="E214" s="106"/>
      <c r="F214" s="106"/>
      <c r="G214" s="314"/>
      <c r="H214" s="325">
        <v>40155</v>
      </c>
      <c r="I214" s="325">
        <v>15981.4</v>
      </c>
      <c r="J214" s="317">
        <f>I214/H214</f>
        <v>0.3979927779853069</v>
      </c>
    </row>
    <row r="215" spans="1:10" s="107" customFormat="1" ht="21" customHeight="1">
      <c r="A215" s="105"/>
      <c r="B215" s="105"/>
      <c r="C215" s="105" t="s">
        <v>850</v>
      </c>
      <c r="D215" s="112" t="s">
        <v>404</v>
      </c>
      <c r="E215" s="106"/>
      <c r="F215" s="106"/>
      <c r="G215" s="314"/>
      <c r="H215" s="325">
        <v>50000</v>
      </c>
      <c r="I215" s="325">
        <v>50000</v>
      </c>
      <c r="J215" s="317">
        <f>I215/H215</f>
        <v>1</v>
      </c>
    </row>
    <row r="216" spans="1:10" s="107" customFormat="1" ht="58.5" customHeight="1">
      <c r="A216" s="105"/>
      <c r="B216" s="105"/>
      <c r="C216" s="105" t="s">
        <v>387</v>
      </c>
      <c r="D216" s="112" t="s">
        <v>6</v>
      </c>
      <c r="E216" s="106"/>
      <c r="F216" s="106"/>
      <c r="G216" s="314"/>
      <c r="H216" s="325">
        <v>132985</v>
      </c>
      <c r="I216" s="325">
        <v>132853.44</v>
      </c>
      <c r="J216" s="317">
        <f>I216/H216</f>
        <v>0.9990107154942287</v>
      </c>
    </row>
    <row r="217" spans="1:10" s="107" customFormat="1" ht="30" customHeight="1">
      <c r="A217" s="105"/>
      <c r="B217" s="105"/>
      <c r="C217" s="105" t="s">
        <v>503</v>
      </c>
      <c r="D217" s="116" t="s">
        <v>504</v>
      </c>
      <c r="E217" s="106"/>
      <c r="F217" s="106"/>
      <c r="G217" s="314"/>
      <c r="H217" s="325">
        <v>7000</v>
      </c>
      <c r="I217" s="325">
        <v>6900</v>
      </c>
      <c r="J217" s="317">
        <f>I217/H217</f>
        <v>0.9857142857142858</v>
      </c>
    </row>
    <row r="218" spans="1:10" s="121" customFormat="1" ht="12.75">
      <c r="A218" s="119"/>
      <c r="B218" s="119" t="s">
        <v>532</v>
      </c>
      <c r="C218" s="119"/>
      <c r="D218" s="120" t="s">
        <v>534</v>
      </c>
      <c r="E218" s="92">
        <f>SUM(E192:E213)</f>
        <v>9177980.64</v>
      </c>
      <c r="F218" s="92">
        <f>SUM(F192:F216)</f>
        <v>8985310.030000001</v>
      </c>
      <c r="G218" s="314">
        <f>F218/E218</f>
        <v>0.979007298276454</v>
      </c>
      <c r="H218" s="324">
        <f>SUM(H214:H217)</f>
        <v>230140</v>
      </c>
      <c r="I218" s="324">
        <f>SUM(I214:I217)</f>
        <v>205734.84</v>
      </c>
      <c r="J218" s="315">
        <f>I218/H218</f>
        <v>0.8939551577300773</v>
      </c>
    </row>
    <row r="219" spans="1:10" s="107" customFormat="1" ht="51">
      <c r="A219" s="105"/>
      <c r="B219" s="105"/>
      <c r="C219" s="105" t="s">
        <v>339</v>
      </c>
      <c r="D219" s="116" t="s">
        <v>145</v>
      </c>
      <c r="E219" s="106">
        <v>307837.52</v>
      </c>
      <c r="F219" s="106">
        <v>307728.46</v>
      </c>
      <c r="G219" s="314">
        <f aca="true" t="shared" si="5" ref="G219:G283">F219/E219</f>
        <v>0.999645722197866</v>
      </c>
      <c r="H219" s="325"/>
      <c r="I219" s="325"/>
      <c r="J219" s="317"/>
    </row>
    <row r="220" spans="1:10" s="107" customFormat="1" ht="12.75">
      <c r="A220" s="105"/>
      <c r="B220" s="105"/>
      <c r="C220" s="105" t="s">
        <v>436</v>
      </c>
      <c r="D220" s="116" t="s">
        <v>134</v>
      </c>
      <c r="E220" s="106">
        <v>22769.8</v>
      </c>
      <c r="F220" s="106">
        <v>20840.98</v>
      </c>
      <c r="G220" s="314">
        <f t="shared" si="5"/>
        <v>0.9152904285500971</v>
      </c>
      <c r="H220" s="325"/>
      <c r="I220" s="325"/>
      <c r="J220" s="317"/>
    </row>
    <row r="221" spans="1:10" s="107" customFormat="1" ht="12.75">
      <c r="A221" s="105"/>
      <c r="B221" s="105"/>
      <c r="C221" s="105" t="s">
        <v>416</v>
      </c>
      <c r="D221" s="116" t="s">
        <v>417</v>
      </c>
      <c r="E221" s="106">
        <v>385202.03</v>
      </c>
      <c r="F221" s="106">
        <v>368027.16</v>
      </c>
      <c r="G221" s="314">
        <f t="shared" si="5"/>
        <v>0.955413345043898</v>
      </c>
      <c r="H221" s="325"/>
      <c r="I221" s="325"/>
      <c r="J221" s="317"/>
    </row>
    <row r="222" spans="1:10" s="107" customFormat="1" ht="12.75">
      <c r="A222" s="105"/>
      <c r="B222" s="105"/>
      <c r="C222" s="105" t="s">
        <v>418</v>
      </c>
      <c r="D222" s="116" t="s">
        <v>419</v>
      </c>
      <c r="E222" s="106">
        <v>33875.09</v>
      </c>
      <c r="F222" s="106">
        <v>31798</v>
      </c>
      <c r="G222" s="314">
        <f t="shared" si="5"/>
        <v>0.9386838529432691</v>
      </c>
      <c r="H222" s="325"/>
      <c r="I222" s="325"/>
      <c r="J222" s="317"/>
    </row>
    <row r="223" spans="1:10" s="107" customFormat="1" ht="12.75">
      <c r="A223" s="105"/>
      <c r="B223" s="105"/>
      <c r="C223" s="105" t="s">
        <v>409</v>
      </c>
      <c r="D223" s="116" t="s">
        <v>410</v>
      </c>
      <c r="E223" s="106">
        <v>71442.68</v>
      </c>
      <c r="F223" s="106">
        <v>67876.9</v>
      </c>
      <c r="G223" s="314">
        <f t="shared" si="5"/>
        <v>0.9500889384328808</v>
      </c>
      <c r="H223" s="325"/>
      <c r="I223" s="325"/>
      <c r="J223" s="317"/>
    </row>
    <row r="224" spans="1:10" s="107" customFormat="1" ht="12.75">
      <c r="A224" s="105"/>
      <c r="B224" s="105"/>
      <c r="C224" s="105" t="s">
        <v>420</v>
      </c>
      <c r="D224" s="116" t="s">
        <v>421</v>
      </c>
      <c r="E224" s="106">
        <v>9260.46</v>
      </c>
      <c r="F224" s="106">
        <v>8470.34</v>
      </c>
      <c r="G224" s="314">
        <f t="shared" si="5"/>
        <v>0.9146781045434029</v>
      </c>
      <c r="H224" s="325"/>
      <c r="I224" s="325"/>
      <c r="J224" s="317"/>
    </row>
    <row r="225" spans="1:10" s="107" customFormat="1" ht="12.75">
      <c r="A225" s="105"/>
      <c r="B225" s="105"/>
      <c r="C225" s="105" t="s">
        <v>391</v>
      </c>
      <c r="D225" s="116" t="s">
        <v>392</v>
      </c>
      <c r="E225" s="106">
        <v>57666.38</v>
      </c>
      <c r="F225" s="106">
        <v>55160.05</v>
      </c>
      <c r="G225" s="314">
        <f t="shared" si="5"/>
        <v>0.9565374140010177</v>
      </c>
      <c r="H225" s="325"/>
      <c r="I225" s="325"/>
      <c r="J225" s="317"/>
    </row>
    <row r="226" spans="1:10" s="107" customFormat="1" ht="25.5">
      <c r="A226" s="105"/>
      <c r="B226" s="105"/>
      <c r="C226" s="105" t="s">
        <v>340</v>
      </c>
      <c r="D226" s="116" t="s">
        <v>341</v>
      </c>
      <c r="E226" s="106">
        <v>15000</v>
      </c>
      <c r="F226" s="106">
        <v>9369.36</v>
      </c>
      <c r="G226" s="314">
        <f t="shared" si="5"/>
        <v>0.6246240000000001</v>
      </c>
      <c r="H226" s="325"/>
      <c r="I226" s="325"/>
      <c r="J226" s="317"/>
    </row>
    <row r="227" spans="1:10" s="107" customFormat="1" ht="12.75">
      <c r="A227" s="105"/>
      <c r="B227" s="105"/>
      <c r="C227" s="105" t="s">
        <v>474</v>
      </c>
      <c r="D227" s="116" t="s">
        <v>475</v>
      </c>
      <c r="E227" s="106">
        <v>47315.95</v>
      </c>
      <c r="F227" s="106">
        <v>43606.13</v>
      </c>
      <c r="G227" s="314">
        <f t="shared" si="5"/>
        <v>0.9215947265139979</v>
      </c>
      <c r="H227" s="325"/>
      <c r="I227" s="325"/>
      <c r="J227" s="317"/>
    </row>
    <row r="228" spans="1:10" s="107" customFormat="1" ht="12.75">
      <c r="A228" s="105"/>
      <c r="B228" s="105"/>
      <c r="C228" s="105" t="s">
        <v>385</v>
      </c>
      <c r="D228" s="116" t="s">
        <v>386</v>
      </c>
      <c r="E228" s="106">
        <v>69001.24</v>
      </c>
      <c r="F228" s="106">
        <v>59965.44</v>
      </c>
      <c r="G228" s="314">
        <f t="shared" si="5"/>
        <v>0.8690487301387627</v>
      </c>
      <c r="H228" s="325"/>
      <c r="I228" s="325"/>
      <c r="J228" s="317"/>
    </row>
    <row r="229" spans="1:10" s="107" customFormat="1" ht="38.25">
      <c r="A229" s="105"/>
      <c r="B229" s="105"/>
      <c r="C229" s="105" t="s">
        <v>422</v>
      </c>
      <c r="D229" s="116" t="s">
        <v>144</v>
      </c>
      <c r="E229" s="106">
        <v>199.92</v>
      </c>
      <c r="F229" s="106">
        <v>199.92</v>
      </c>
      <c r="G229" s="314">
        <f t="shared" si="5"/>
        <v>1</v>
      </c>
      <c r="H229" s="325"/>
      <c r="I229" s="325"/>
      <c r="J229" s="317"/>
    </row>
    <row r="230" spans="1:10" s="107" customFormat="1" ht="25.5">
      <c r="A230" s="105"/>
      <c r="B230" s="105"/>
      <c r="C230" s="105" t="s">
        <v>429</v>
      </c>
      <c r="D230" s="116" t="s">
        <v>8</v>
      </c>
      <c r="E230" s="106">
        <v>21283</v>
      </c>
      <c r="F230" s="106">
        <v>21283</v>
      </c>
      <c r="G230" s="314">
        <f t="shared" si="5"/>
        <v>1</v>
      </c>
      <c r="H230" s="325"/>
      <c r="I230" s="325"/>
      <c r="J230" s="317"/>
    </row>
    <row r="231" spans="1:10" s="121" customFormat="1" ht="25.5">
      <c r="A231" s="119"/>
      <c r="B231" s="119" t="s">
        <v>629</v>
      </c>
      <c r="C231" s="119"/>
      <c r="D231" s="120" t="s">
        <v>630</v>
      </c>
      <c r="E231" s="92">
        <f>SUM(E219:E230)</f>
        <v>1040854.0700000001</v>
      </c>
      <c r="F231" s="92">
        <f>SUM(F219:F230)</f>
        <v>994325.7400000001</v>
      </c>
      <c r="G231" s="315">
        <f t="shared" si="5"/>
        <v>0.9552979314381699</v>
      </c>
      <c r="H231" s="324"/>
      <c r="I231" s="324"/>
      <c r="J231" s="316"/>
    </row>
    <row r="232" spans="1:10" s="107" customFormat="1" ht="25.5">
      <c r="A232" s="105"/>
      <c r="B232" s="105"/>
      <c r="C232" s="105" t="s">
        <v>371</v>
      </c>
      <c r="D232" s="116" t="s">
        <v>589</v>
      </c>
      <c r="E232" s="106">
        <v>125245.12</v>
      </c>
      <c r="F232" s="106">
        <v>120849.56</v>
      </c>
      <c r="G232" s="314">
        <f t="shared" si="5"/>
        <v>0.9649043411831136</v>
      </c>
      <c r="H232" s="325"/>
      <c r="I232" s="325"/>
      <c r="J232" s="317"/>
    </row>
    <row r="233" spans="1:10" s="121" customFormat="1" ht="12.75">
      <c r="A233" s="119"/>
      <c r="B233" s="119"/>
      <c r="C233" s="105" t="s">
        <v>436</v>
      </c>
      <c r="D233" s="116" t="s">
        <v>134</v>
      </c>
      <c r="E233" s="106">
        <v>27117</v>
      </c>
      <c r="F233" s="88">
        <v>27020.88</v>
      </c>
      <c r="G233" s="314">
        <f t="shared" si="5"/>
        <v>0.9964553601062065</v>
      </c>
      <c r="H233" s="324"/>
      <c r="I233" s="324"/>
      <c r="J233" s="316"/>
    </row>
    <row r="234" spans="1:10" s="121" customFormat="1" ht="12.75">
      <c r="A234" s="119"/>
      <c r="B234" s="119"/>
      <c r="C234" s="105" t="s">
        <v>416</v>
      </c>
      <c r="D234" s="116" t="s">
        <v>417</v>
      </c>
      <c r="E234" s="106">
        <v>549767</v>
      </c>
      <c r="F234" s="88">
        <v>549763.67</v>
      </c>
      <c r="G234" s="314">
        <f t="shared" si="5"/>
        <v>0.9999939428885328</v>
      </c>
      <c r="H234" s="324"/>
      <c r="I234" s="324"/>
      <c r="J234" s="316"/>
    </row>
    <row r="235" spans="1:10" s="121" customFormat="1" ht="12.75">
      <c r="A235" s="119"/>
      <c r="B235" s="119"/>
      <c r="C235" s="105" t="s">
        <v>418</v>
      </c>
      <c r="D235" s="116" t="s">
        <v>419</v>
      </c>
      <c r="E235" s="106">
        <v>42566</v>
      </c>
      <c r="F235" s="88">
        <v>42565.89</v>
      </c>
      <c r="G235" s="314">
        <f t="shared" si="5"/>
        <v>0.9999974157778508</v>
      </c>
      <c r="H235" s="324"/>
      <c r="I235" s="324"/>
      <c r="J235" s="316"/>
    </row>
    <row r="236" spans="1:10" s="121" customFormat="1" ht="12.75">
      <c r="A236" s="119"/>
      <c r="B236" s="119"/>
      <c r="C236" s="105" t="s">
        <v>409</v>
      </c>
      <c r="D236" s="116" t="s">
        <v>410</v>
      </c>
      <c r="E236" s="106">
        <v>101598</v>
      </c>
      <c r="F236" s="88">
        <v>101595.26</v>
      </c>
      <c r="G236" s="314">
        <f t="shared" si="5"/>
        <v>0.9999730309651764</v>
      </c>
      <c r="H236" s="324"/>
      <c r="I236" s="324"/>
      <c r="J236" s="316"/>
    </row>
    <row r="237" spans="1:10" s="121" customFormat="1" ht="12.75">
      <c r="A237" s="119"/>
      <c r="B237" s="119"/>
      <c r="C237" s="105" t="s">
        <v>420</v>
      </c>
      <c r="D237" s="116" t="s">
        <v>421</v>
      </c>
      <c r="E237" s="106">
        <v>12256</v>
      </c>
      <c r="F237" s="88">
        <v>12255.82</v>
      </c>
      <c r="G237" s="314">
        <f t="shared" si="5"/>
        <v>0.9999853133159269</v>
      </c>
      <c r="H237" s="324"/>
      <c r="I237" s="324"/>
      <c r="J237" s="316"/>
    </row>
    <row r="238" spans="1:10" s="121" customFormat="1" ht="12.75">
      <c r="A238" s="119"/>
      <c r="B238" s="119"/>
      <c r="C238" s="105" t="s">
        <v>394</v>
      </c>
      <c r="D238" s="116" t="s">
        <v>411</v>
      </c>
      <c r="E238" s="106">
        <v>220</v>
      </c>
      <c r="F238" s="88">
        <v>220</v>
      </c>
      <c r="G238" s="314">
        <f t="shared" si="5"/>
        <v>1</v>
      </c>
      <c r="H238" s="324"/>
      <c r="I238" s="324"/>
      <c r="J238" s="316"/>
    </row>
    <row r="239" spans="1:10" s="121" customFormat="1" ht="12.75">
      <c r="A239" s="119"/>
      <c r="B239" s="119"/>
      <c r="C239" s="105" t="s">
        <v>391</v>
      </c>
      <c r="D239" s="116" t="s">
        <v>392</v>
      </c>
      <c r="E239" s="106">
        <v>31130</v>
      </c>
      <c r="F239" s="88">
        <v>31126</v>
      </c>
      <c r="G239" s="314">
        <f t="shared" si="5"/>
        <v>0.9998715065852875</v>
      </c>
      <c r="H239" s="324"/>
      <c r="I239" s="324"/>
      <c r="J239" s="316"/>
    </row>
    <row r="240" spans="1:10" s="121" customFormat="1" ht="25.5">
      <c r="A240" s="119"/>
      <c r="B240" s="119"/>
      <c r="C240" s="105" t="s">
        <v>340</v>
      </c>
      <c r="D240" s="116" t="s">
        <v>341</v>
      </c>
      <c r="E240" s="106">
        <v>6048</v>
      </c>
      <c r="F240" s="88">
        <v>6047.09</v>
      </c>
      <c r="G240" s="314">
        <f t="shared" si="5"/>
        <v>0.999849537037037</v>
      </c>
      <c r="H240" s="324"/>
      <c r="I240" s="324"/>
      <c r="J240" s="316"/>
    </row>
    <row r="241" spans="1:10" s="121" customFormat="1" ht="12.75">
      <c r="A241" s="119"/>
      <c r="B241" s="119"/>
      <c r="C241" s="105" t="s">
        <v>474</v>
      </c>
      <c r="D241" s="116" t="s">
        <v>475</v>
      </c>
      <c r="E241" s="106">
        <v>42040</v>
      </c>
      <c r="F241" s="88">
        <v>42038.37</v>
      </c>
      <c r="G241" s="314">
        <f t="shared" si="5"/>
        <v>0.999961227402474</v>
      </c>
      <c r="H241" s="324"/>
      <c r="I241" s="324"/>
      <c r="J241" s="316"/>
    </row>
    <row r="242" spans="1:10" s="121" customFormat="1" ht="12.75">
      <c r="A242" s="119"/>
      <c r="B242" s="119"/>
      <c r="C242" s="105" t="s">
        <v>476</v>
      </c>
      <c r="D242" s="116" t="s">
        <v>477</v>
      </c>
      <c r="E242" s="106">
        <v>330</v>
      </c>
      <c r="F242" s="88">
        <v>330</v>
      </c>
      <c r="G242" s="314">
        <f t="shared" si="5"/>
        <v>1</v>
      </c>
      <c r="H242" s="324"/>
      <c r="I242" s="324"/>
      <c r="J242" s="316"/>
    </row>
    <row r="243" spans="1:10" s="121" customFormat="1" ht="12.75">
      <c r="A243" s="119"/>
      <c r="B243" s="119"/>
      <c r="C243" s="105" t="s">
        <v>385</v>
      </c>
      <c r="D243" s="116" t="s">
        <v>386</v>
      </c>
      <c r="E243" s="106">
        <v>22920</v>
      </c>
      <c r="F243" s="88">
        <v>22917.19</v>
      </c>
      <c r="G243" s="314">
        <f t="shared" si="5"/>
        <v>0.9998773996509598</v>
      </c>
      <c r="H243" s="324"/>
      <c r="I243" s="324"/>
      <c r="J243" s="316"/>
    </row>
    <row r="244" spans="1:10" s="121" customFormat="1" ht="38.25">
      <c r="A244" s="119"/>
      <c r="B244" s="119"/>
      <c r="C244" s="105" t="s">
        <v>346</v>
      </c>
      <c r="D244" s="116" t="s">
        <v>347</v>
      </c>
      <c r="E244" s="106">
        <v>141000</v>
      </c>
      <c r="F244" s="88">
        <v>140875.73</v>
      </c>
      <c r="G244" s="314">
        <f t="shared" si="5"/>
        <v>0.9991186524822696</v>
      </c>
      <c r="H244" s="324"/>
      <c r="I244" s="324"/>
      <c r="J244" s="316"/>
    </row>
    <row r="245" spans="1:10" s="121" customFormat="1" ht="38.25">
      <c r="A245" s="119"/>
      <c r="B245" s="119"/>
      <c r="C245" s="105" t="s">
        <v>422</v>
      </c>
      <c r="D245" s="116" t="s">
        <v>144</v>
      </c>
      <c r="E245" s="106">
        <v>2250</v>
      </c>
      <c r="F245" s="88">
        <v>2247.97</v>
      </c>
      <c r="G245" s="314">
        <f t="shared" si="5"/>
        <v>0.9990977777777776</v>
      </c>
      <c r="H245" s="324"/>
      <c r="I245" s="324"/>
      <c r="J245" s="316"/>
    </row>
    <row r="246" spans="1:10" s="121" customFormat="1" ht="12.75">
      <c r="A246" s="119"/>
      <c r="B246" s="119"/>
      <c r="C246" s="105" t="s">
        <v>423</v>
      </c>
      <c r="D246" s="116" t="s">
        <v>424</v>
      </c>
      <c r="E246" s="106">
        <v>80</v>
      </c>
      <c r="F246" s="88">
        <v>45.13</v>
      </c>
      <c r="G246" s="314">
        <f t="shared" si="5"/>
        <v>0.564125</v>
      </c>
      <c r="H246" s="324"/>
      <c r="I246" s="324"/>
      <c r="J246" s="316"/>
    </row>
    <row r="247" spans="1:10" s="121" customFormat="1" ht="12.75">
      <c r="A247" s="119"/>
      <c r="B247" s="119"/>
      <c r="C247" s="105" t="s">
        <v>414</v>
      </c>
      <c r="D247" s="116" t="s">
        <v>502</v>
      </c>
      <c r="E247" s="106">
        <v>1095</v>
      </c>
      <c r="F247" s="88">
        <v>1095</v>
      </c>
      <c r="G247" s="314">
        <f t="shared" si="5"/>
        <v>1</v>
      </c>
      <c r="H247" s="324"/>
      <c r="I247" s="324"/>
      <c r="J247" s="316"/>
    </row>
    <row r="248" spans="1:10" s="121" customFormat="1" ht="15.75" customHeight="1">
      <c r="A248" s="119"/>
      <c r="B248" s="119"/>
      <c r="C248" s="105" t="s">
        <v>429</v>
      </c>
      <c r="D248" s="116" t="s">
        <v>8</v>
      </c>
      <c r="E248" s="106">
        <v>26175</v>
      </c>
      <c r="F248" s="88">
        <v>26175</v>
      </c>
      <c r="G248" s="314">
        <f t="shared" si="5"/>
        <v>1</v>
      </c>
      <c r="H248" s="324"/>
      <c r="I248" s="324"/>
      <c r="J248" s="316"/>
    </row>
    <row r="249" spans="1:10" s="121" customFormat="1" ht="12.75">
      <c r="A249" s="119"/>
      <c r="B249" s="119"/>
      <c r="C249" s="105" t="s">
        <v>393</v>
      </c>
      <c r="D249" s="116" t="s">
        <v>342</v>
      </c>
      <c r="E249" s="106"/>
      <c r="F249" s="106"/>
      <c r="G249" s="315"/>
      <c r="H249" s="322">
        <v>2150910.16</v>
      </c>
      <c r="I249" s="322">
        <v>2046785.83</v>
      </c>
      <c r="J249" s="314">
        <f>I249/H249</f>
        <v>0.9515905722440773</v>
      </c>
    </row>
    <row r="250" spans="1:10" s="121" customFormat="1" ht="18.75" customHeight="1">
      <c r="A250" s="119"/>
      <c r="B250" s="119" t="s">
        <v>535</v>
      </c>
      <c r="C250" s="119"/>
      <c r="D250" s="120" t="s">
        <v>536</v>
      </c>
      <c r="E250" s="92">
        <f>SUM(E232:E249)</f>
        <v>1131837.12</v>
      </c>
      <c r="F250" s="92">
        <f>SUM(F232:F249)</f>
        <v>1127168.5599999998</v>
      </c>
      <c r="G250" s="315">
        <f t="shared" si="5"/>
        <v>0.9958752368892086</v>
      </c>
      <c r="H250" s="324">
        <f>SUM(H249)</f>
        <v>2150910.16</v>
      </c>
      <c r="I250" s="324">
        <f>SUM(I249)</f>
        <v>2046785.83</v>
      </c>
      <c r="J250" s="316">
        <f>I250/H250</f>
        <v>0.9515905722440773</v>
      </c>
    </row>
    <row r="251" spans="1:10" s="10" customFormat="1" ht="25.5">
      <c r="A251" s="61"/>
      <c r="B251" s="61"/>
      <c r="C251" s="61" t="s">
        <v>371</v>
      </c>
      <c r="D251" s="113" t="s">
        <v>793</v>
      </c>
      <c r="E251" s="88">
        <v>1132567.88</v>
      </c>
      <c r="F251" s="88">
        <v>1126962.72</v>
      </c>
      <c r="G251" s="314">
        <f t="shared" si="5"/>
        <v>0.9950509279849964</v>
      </c>
      <c r="H251" s="322"/>
      <c r="I251" s="322"/>
      <c r="J251" s="314"/>
    </row>
    <row r="252" spans="1:10" s="10" customFormat="1" ht="12.75">
      <c r="A252" s="61"/>
      <c r="B252" s="61"/>
      <c r="C252" s="61" t="s">
        <v>436</v>
      </c>
      <c r="D252" s="116" t="s">
        <v>134</v>
      </c>
      <c r="E252" s="88">
        <v>4200</v>
      </c>
      <c r="F252" s="88">
        <v>4193.31</v>
      </c>
      <c r="G252" s="314">
        <f t="shared" si="5"/>
        <v>0.9984071428571429</v>
      </c>
      <c r="H252" s="322"/>
      <c r="I252" s="322"/>
      <c r="J252" s="314"/>
    </row>
    <row r="253" spans="1:10" s="10" customFormat="1" ht="12.75">
      <c r="A253" s="61"/>
      <c r="B253" s="61"/>
      <c r="C253" s="61" t="s">
        <v>416</v>
      </c>
      <c r="D253" s="116" t="s">
        <v>417</v>
      </c>
      <c r="E253" s="88">
        <v>66166</v>
      </c>
      <c r="F253" s="88">
        <v>66078.54</v>
      </c>
      <c r="G253" s="314">
        <f t="shared" si="5"/>
        <v>0.9986781730798294</v>
      </c>
      <c r="H253" s="322"/>
      <c r="I253" s="322"/>
      <c r="J253" s="314"/>
    </row>
    <row r="254" spans="1:10" s="10" customFormat="1" ht="12.75">
      <c r="A254" s="61"/>
      <c r="B254" s="61"/>
      <c r="C254" s="61" t="s">
        <v>418</v>
      </c>
      <c r="D254" s="116" t="s">
        <v>419</v>
      </c>
      <c r="E254" s="88">
        <v>4915</v>
      </c>
      <c r="F254" s="88">
        <v>4908.84</v>
      </c>
      <c r="G254" s="314">
        <f t="shared" si="5"/>
        <v>0.9987466937945066</v>
      </c>
      <c r="H254" s="322"/>
      <c r="I254" s="322"/>
      <c r="J254" s="314"/>
    </row>
    <row r="255" spans="1:10" s="10" customFormat="1" ht="12.75">
      <c r="A255" s="61"/>
      <c r="B255" s="61"/>
      <c r="C255" s="61" t="s">
        <v>409</v>
      </c>
      <c r="D255" s="116" t="s">
        <v>419</v>
      </c>
      <c r="E255" s="88">
        <v>12883</v>
      </c>
      <c r="F255" s="88">
        <v>12857.84</v>
      </c>
      <c r="G255" s="314">
        <f t="shared" si="5"/>
        <v>0.9980470387332143</v>
      </c>
      <c r="H255" s="322"/>
      <c r="I255" s="322"/>
      <c r="J255" s="314"/>
    </row>
    <row r="256" spans="1:10" s="10" customFormat="1" ht="12.75">
      <c r="A256" s="61"/>
      <c r="B256" s="61"/>
      <c r="C256" s="61" t="s">
        <v>420</v>
      </c>
      <c r="D256" s="116" t="s">
        <v>410</v>
      </c>
      <c r="E256" s="88">
        <v>1853</v>
      </c>
      <c r="F256" s="88">
        <v>1826.52</v>
      </c>
      <c r="G256" s="314">
        <f t="shared" si="5"/>
        <v>0.9857096600107933</v>
      </c>
      <c r="H256" s="322"/>
      <c r="I256" s="322"/>
      <c r="J256" s="314"/>
    </row>
    <row r="257" spans="1:10" s="10" customFormat="1" ht="12.75">
      <c r="A257" s="61"/>
      <c r="B257" s="61"/>
      <c r="C257" s="105" t="s">
        <v>391</v>
      </c>
      <c r="D257" s="116" t="s">
        <v>392</v>
      </c>
      <c r="E257" s="88">
        <v>1770</v>
      </c>
      <c r="F257" s="88">
        <v>762.52</v>
      </c>
      <c r="G257" s="314">
        <f t="shared" si="5"/>
        <v>0.43080225988700566</v>
      </c>
      <c r="H257" s="322"/>
      <c r="I257" s="322"/>
      <c r="J257" s="314"/>
    </row>
    <row r="258" spans="1:10" s="10" customFormat="1" ht="25.5">
      <c r="A258" s="61"/>
      <c r="B258" s="61"/>
      <c r="C258" s="105" t="s">
        <v>340</v>
      </c>
      <c r="D258" s="116" t="s">
        <v>341</v>
      </c>
      <c r="E258" s="88">
        <v>1010</v>
      </c>
      <c r="F258" s="88">
        <v>1008.13</v>
      </c>
      <c r="G258" s="314">
        <f t="shared" si="5"/>
        <v>0.9981485148514851</v>
      </c>
      <c r="H258" s="322"/>
      <c r="I258" s="322"/>
      <c r="J258" s="314"/>
    </row>
    <row r="259" spans="1:10" s="10" customFormat="1" ht="12.75">
      <c r="A259" s="61"/>
      <c r="B259" s="61"/>
      <c r="C259" s="61" t="s">
        <v>385</v>
      </c>
      <c r="D259" s="116" t="s">
        <v>386</v>
      </c>
      <c r="E259" s="88">
        <v>27544</v>
      </c>
      <c r="F259" s="88">
        <v>27538.38</v>
      </c>
      <c r="G259" s="314">
        <f t="shared" si="5"/>
        <v>0.9997959628231194</v>
      </c>
      <c r="H259" s="322"/>
      <c r="I259" s="322"/>
      <c r="J259" s="314"/>
    </row>
    <row r="260" spans="1:10" s="10" customFormat="1" ht="17.25" customHeight="1">
      <c r="A260" s="61"/>
      <c r="B260" s="61"/>
      <c r="C260" s="61" t="s">
        <v>429</v>
      </c>
      <c r="D260" s="116" t="s">
        <v>8</v>
      </c>
      <c r="E260" s="88">
        <v>5096</v>
      </c>
      <c r="F260" s="88">
        <v>5096</v>
      </c>
      <c r="G260" s="314">
        <f t="shared" si="5"/>
        <v>1</v>
      </c>
      <c r="H260" s="322"/>
      <c r="I260" s="322"/>
      <c r="J260" s="314"/>
    </row>
    <row r="261" spans="1:10" s="41" customFormat="1" ht="12.75">
      <c r="A261" s="62"/>
      <c r="B261" s="62" t="s">
        <v>380</v>
      </c>
      <c r="C261" s="62"/>
      <c r="D261" s="114" t="s">
        <v>146</v>
      </c>
      <c r="E261" s="89">
        <f>SUM(E251:E260)</f>
        <v>1258004.88</v>
      </c>
      <c r="F261" s="89">
        <f>SUM(F251:F260)</f>
        <v>1251232.8</v>
      </c>
      <c r="G261" s="315">
        <f t="shared" si="5"/>
        <v>0.9946168094355883</v>
      </c>
      <c r="H261" s="323"/>
      <c r="I261" s="323"/>
      <c r="J261" s="315"/>
    </row>
    <row r="262" spans="1:10" s="107" customFormat="1" ht="12.75">
      <c r="A262" s="105"/>
      <c r="B262" s="105"/>
      <c r="C262" s="105" t="s">
        <v>436</v>
      </c>
      <c r="D262" s="116" t="s">
        <v>134</v>
      </c>
      <c r="E262" s="106">
        <v>192472</v>
      </c>
      <c r="F262" s="106">
        <v>190494.81</v>
      </c>
      <c r="G262" s="314">
        <f t="shared" si="5"/>
        <v>0.9897273889189077</v>
      </c>
      <c r="H262" s="325"/>
      <c r="I262" s="325"/>
      <c r="J262" s="317"/>
    </row>
    <row r="263" spans="1:10" s="107" customFormat="1" ht="12.75">
      <c r="A263" s="105"/>
      <c r="B263" s="105"/>
      <c r="C263" s="105" t="s">
        <v>158</v>
      </c>
      <c r="D263" s="116" t="s">
        <v>434</v>
      </c>
      <c r="E263" s="106">
        <v>2000</v>
      </c>
      <c r="F263" s="106">
        <v>2000</v>
      </c>
      <c r="G263" s="314">
        <f t="shared" si="5"/>
        <v>1</v>
      </c>
      <c r="H263" s="325"/>
      <c r="I263" s="325"/>
      <c r="J263" s="317"/>
    </row>
    <row r="264" spans="1:10" s="107" customFormat="1" ht="12.75">
      <c r="A264" s="105"/>
      <c r="B264" s="105"/>
      <c r="C264" s="105" t="s">
        <v>416</v>
      </c>
      <c r="D264" s="116" t="s">
        <v>417</v>
      </c>
      <c r="E264" s="106">
        <v>2738999</v>
      </c>
      <c r="F264" s="106">
        <v>2738300.84</v>
      </c>
      <c r="G264" s="314">
        <f t="shared" si="5"/>
        <v>0.9997451039595122</v>
      </c>
      <c r="H264" s="325"/>
      <c r="I264" s="325"/>
      <c r="J264" s="317"/>
    </row>
    <row r="265" spans="1:10" s="107" customFormat="1" ht="12.75">
      <c r="A265" s="105"/>
      <c r="B265" s="105"/>
      <c r="C265" s="105" t="s">
        <v>418</v>
      </c>
      <c r="D265" s="116" t="s">
        <v>419</v>
      </c>
      <c r="E265" s="106">
        <v>210094</v>
      </c>
      <c r="F265" s="106">
        <v>209669.39</v>
      </c>
      <c r="G265" s="314">
        <f t="shared" si="5"/>
        <v>0.997978952278504</v>
      </c>
      <c r="H265" s="325"/>
      <c r="I265" s="325"/>
      <c r="J265" s="317"/>
    </row>
    <row r="266" spans="1:10" s="107" customFormat="1" ht="12.75">
      <c r="A266" s="105"/>
      <c r="B266" s="105"/>
      <c r="C266" s="105" t="s">
        <v>409</v>
      </c>
      <c r="D266" s="116" t="s">
        <v>410</v>
      </c>
      <c r="E266" s="106">
        <v>532558.45</v>
      </c>
      <c r="F266" s="106">
        <v>528471</v>
      </c>
      <c r="G266" s="314">
        <f t="shared" si="5"/>
        <v>0.9923248800202119</v>
      </c>
      <c r="H266" s="325"/>
      <c r="I266" s="325"/>
      <c r="J266" s="317"/>
    </row>
    <row r="267" spans="1:10" s="107" customFormat="1" ht="12.75">
      <c r="A267" s="105"/>
      <c r="B267" s="105"/>
      <c r="C267" s="105" t="s">
        <v>420</v>
      </c>
      <c r="D267" s="116" t="s">
        <v>421</v>
      </c>
      <c r="E267" s="106">
        <v>57958</v>
      </c>
      <c r="F267" s="106">
        <v>57274.71</v>
      </c>
      <c r="G267" s="314">
        <f t="shared" si="5"/>
        <v>0.9882106007798751</v>
      </c>
      <c r="H267" s="325"/>
      <c r="I267" s="325"/>
      <c r="J267" s="317"/>
    </row>
    <row r="268" spans="1:10" s="107" customFormat="1" ht="12.75">
      <c r="A268" s="105"/>
      <c r="B268" s="105"/>
      <c r="C268" s="105" t="s">
        <v>394</v>
      </c>
      <c r="D268" s="116" t="s">
        <v>411</v>
      </c>
      <c r="E268" s="106">
        <v>5200</v>
      </c>
      <c r="F268" s="106">
        <v>3140</v>
      </c>
      <c r="G268" s="314">
        <f t="shared" si="5"/>
        <v>0.6038461538461538</v>
      </c>
      <c r="H268" s="325"/>
      <c r="I268" s="325"/>
      <c r="J268" s="317"/>
    </row>
    <row r="269" spans="1:10" s="107" customFormat="1" ht="12.75">
      <c r="A269" s="105"/>
      <c r="B269" s="105"/>
      <c r="C269" s="105" t="s">
        <v>391</v>
      </c>
      <c r="D269" s="116" t="s">
        <v>392</v>
      </c>
      <c r="E269" s="106">
        <v>111576</v>
      </c>
      <c r="F269" s="106">
        <v>92132.75</v>
      </c>
      <c r="G269" s="314">
        <f t="shared" si="5"/>
        <v>0.8257398544489855</v>
      </c>
      <c r="H269" s="325"/>
      <c r="I269" s="325"/>
      <c r="J269" s="317"/>
    </row>
    <row r="270" spans="1:10" s="107" customFormat="1" ht="25.5">
      <c r="A270" s="105"/>
      <c r="B270" s="105"/>
      <c r="C270" s="105" t="s">
        <v>340</v>
      </c>
      <c r="D270" s="116" t="s">
        <v>341</v>
      </c>
      <c r="E270" s="106">
        <v>46900</v>
      </c>
      <c r="F270" s="106">
        <v>41231.24</v>
      </c>
      <c r="G270" s="314">
        <f t="shared" si="5"/>
        <v>0.8791309168443496</v>
      </c>
      <c r="H270" s="325"/>
      <c r="I270" s="325"/>
      <c r="J270" s="317"/>
    </row>
    <row r="271" spans="1:10" s="107" customFormat="1" ht="12.75">
      <c r="A271" s="105"/>
      <c r="B271" s="105"/>
      <c r="C271" s="105" t="s">
        <v>474</v>
      </c>
      <c r="D271" s="116" t="s">
        <v>475</v>
      </c>
      <c r="E271" s="106">
        <v>142335</v>
      </c>
      <c r="F271" s="106">
        <v>108940.97</v>
      </c>
      <c r="G271" s="314">
        <f t="shared" si="5"/>
        <v>0.7653842695050409</v>
      </c>
      <c r="H271" s="325"/>
      <c r="I271" s="325"/>
      <c r="J271" s="317"/>
    </row>
    <row r="272" spans="1:10" s="107" customFormat="1" ht="12.75">
      <c r="A272" s="105"/>
      <c r="B272" s="105"/>
      <c r="C272" s="105" t="s">
        <v>476</v>
      </c>
      <c r="D272" s="116" t="s">
        <v>477</v>
      </c>
      <c r="E272" s="106">
        <v>4600</v>
      </c>
      <c r="F272" s="106">
        <v>2690</v>
      </c>
      <c r="G272" s="314">
        <f t="shared" si="5"/>
        <v>0.5847826086956521</v>
      </c>
      <c r="H272" s="325"/>
      <c r="I272" s="325"/>
      <c r="J272" s="317"/>
    </row>
    <row r="273" spans="1:10" s="107" customFormat="1" ht="12.75">
      <c r="A273" s="105"/>
      <c r="B273" s="105"/>
      <c r="C273" s="105" t="s">
        <v>385</v>
      </c>
      <c r="D273" s="116" t="s">
        <v>386</v>
      </c>
      <c r="E273" s="106">
        <v>213200</v>
      </c>
      <c r="F273" s="106">
        <v>197527.99</v>
      </c>
      <c r="G273" s="314">
        <f t="shared" si="5"/>
        <v>0.9264915103189493</v>
      </c>
      <c r="H273" s="325"/>
      <c r="I273" s="325"/>
      <c r="J273" s="317"/>
    </row>
    <row r="274" spans="1:10" s="107" customFormat="1" ht="12.75">
      <c r="A274" s="105"/>
      <c r="B274" s="105"/>
      <c r="C274" s="105" t="s">
        <v>478</v>
      </c>
      <c r="D274" s="116" t="s">
        <v>479</v>
      </c>
      <c r="E274" s="106">
        <v>4000</v>
      </c>
      <c r="F274" s="106">
        <v>2708.67</v>
      </c>
      <c r="G274" s="314">
        <f t="shared" si="5"/>
        <v>0.6771675</v>
      </c>
      <c r="H274" s="325"/>
      <c r="I274" s="325"/>
      <c r="J274" s="317"/>
    </row>
    <row r="275" spans="1:10" s="107" customFormat="1" ht="38.25">
      <c r="A275" s="105"/>
      <c r="B275" s="105"/>
      <c r="C275" s="105" t="s">
        <v>422</v>
      </c>
      <c r="D275" s="116" t="s">
        <v>144</v>
      </c>
      <c r="E275" s="106">
        <v>4700</v>
      </c>
      <c r="F275" s="106">
        <v>2590.88</v>
      </c>
      <c r="G275" s="314">
        <f t="shared" si="5"/>
        <v>0.5512510638297873</v>
      </c>
      <c r="H275" s="325"/>
      <c r="I275" s="325"/>
      <c r="J275" s="317"/>
    </row>
    <row r="276" spans="1:10" s="107" customFormat="1" ht="12.75">
      <c r="A276" s="105"/>
      <c r="B276" s="105"/>
      <c r="C276" s="105" t="s">
        <v>423</v>
      </c>
      <c r="D276" s="116" t="s">
        <v>424</v>
      </c>
      <c r="E276" s="106">
        <v>3500</v>
      </c>
      <c r="F276" s="106">
        <v>1725</v>
      </c>
      <c r="G276" s="314">
        <f t="shared" si="5"/>
        <v>0.4928571428571429</v>
      </c>
      <c r="H276" s="325"/>
      <c r="I276" s="325"/>
      <c r="J276" s="317"/>
    </row>
    <row r="277" spans="1:10" s="107" customFormat="1" ht="12.75">
      <c r="A277" s="105"/>
      <c r="B277" s="105"/>
      <c r="C277" s="105" t="s">
        <v>414</v>
      </c>
      <c r="D277" s="116" t="s">
        <v>502</v>
      </c>
      <c r="E277" s="106">
        <v>16000</v>
      </c>
      <c r="F277" s="106">
        <v>13770</v>
      </c>
      <c r="G277" s="314">
        <f t="shared" si="5"/>
        <v>0.860625</v>
      </c>
      <c r="H277" s="325"/>
      <c r="I277" s="325"/>
      <c r="J277" s="317"/>
    </row>
    <row r="278" spans="1:10" s="107" customFormat="1" ht="15" customHeight="1">
      <c r="A278" s="105"/>
      <c r="B278" s="105"/>
      <c r="C278" s="105" t="s">
        <v>429</v>
      </c>
      <c r="D278" s="116" t="s">
        <v>8</v>
      </c>
      <c r="E278" s="106">
        <v>149624</v>
      </c>
      <c r="F278" s="106">
        <v>149624</v>
      </c>
      <c r="G278" s="314">
        <f t="shared" si="5"/>
        <v>1</v>
      </c>
      <c r="H278" s="325"/>
      <c r="I278" s="325"/>
      <c r="J278" s="317"/>
    </row>
    <row r="279" spans="1:10" s="107" customFormat="1" ht="25.5">
      <c r="A279" s="105"/>
      <c r="B279" s="105"/>
      <c r="C279" s="105" t="s">
        <v>425</v>
      </c>
      <c r="D279" s="116" t="s">
        <v>9</v>
      </c>
      <c r="E279" s="106">
        <v>2000</v>
      </c>
      <c r="F279" s="106">
        <v>300</v>
      </c>
      <c r="G279" s="314">
        <f t="shared" si="5"/>
        <v>0.15</v>
      </c>
      <c r="H279" s="325"/>
      <c r="I279" s="325"/>
      <c r="J279" s="317"/>
    </row>
    <row r="280" spans="1:10" s="121" customFormat="1" ht="12.75">
      <c r="A280" s="119"/>
      <c r="B280" s="119" t="s">
        <v>631</v>
      </c>
      <c r="C280" s="119"/>
      <c r="D280" s="120" t="s">
        <v>632</v>
      </c>
      <c r="E280" s="92">
        <f>SUM(E262:E279)</f>
        <v>4437716.45</v>
      </c>
      <c r="F280" s="92">
        <f>SUM(F262:F279)</f>
        <v>4342592.25</v>
      </c>
      <c r="G280" s="315">
        <f t="shared" si="5"/>
        <v>0.9785646061275501</v>
      </c>
      <c r="H280" s="324"/>
      <c r="I280" s="324"/>
      <c r="J280" s="316"/>
    </row>
    <row r="281" spans="1:10" s="121" customFormat="1" ht="12.75">
      <c r="A281" s="119"/>
      <c r="B281" s="119"/>
      <c r="C281" s="105" t="s">
        <v>409</v>
      </c>
      <c r="D281" s="116" t="s">
        <v>410</v>
      </c>
      <c r="E281" s="106">
        <v>12000</v>
      </c>
      <c r="F281" s="88">
        <v>11764.17</v>
      </c>
      <c r="G281" s="314">
        <f t="shared" si="5"/>
        <v>0.9803475</v>
      </c>
      <c r="H281" s="324"/>
      <c r="I281" s="324"/>
      <c r="J281" s="316"/>
    </row>
    <row r="282" spans="1:10" s="121" customFormat="1" ht="12.75">
      <c r="A282" s="119"/>
      <c r="B282" s="119"/>
      <c r="C282" s="105" t="s">
        <v>420</v>
      </c>
      <c r="D282" s="116" t="s">
        <v>421</v>
      </c>
      <c r="E282" s="106">
        <v>1000</v>
      </c>
      <c r="F282" s="88"/>
      <c r="G282" s="314"/>
      <c r="H282" s="324"/>
      <c r="I282" s="324"/>
      <c r="J282" s="316"/>
    </row>
    <row r="283" spans="1:10" s="121" customFormat="1" ht="12.75">
      <c r="A283" s="119"/>
      <c r="B283" s="119"/>
      <c r="C283" s="105" t="s">
        <v>394</v>
      </c>
      <c r="D283" s="116" t="s">
        <v>411</v>
      </c>
      <c r="E283" s="106">
        <v>90000</v>
      </c>
      <c r="F283" s="88">
        <v>74469.48</v>
      </c>
      <c r="G283" s="314">
        <f t="shared" si="5"/>
        <v>0.8274386666666667</v>
      </c>
      <c r="H283" s="324"/>
      <c r="I283" s="324"/>
      <c r="J283" s="316"/>
    </row>
    <row r="284" spans="1:10" s="107" customFormat="1" ht="12.75">
      <c r="A284" s="105"/>
      <c r="B284" s="105"/>
      <c r="C284" s="105" t="s">
        <v>385</v>
      </c>
      <c r="D284" s="116" t="s">
        <v>386</v>
      </c>
      <c r="E284" s="106">
        <v>520000</v>
      </c>
      <c r="F284" s="88">
        <v>499133.47</v>
      </c>
      <c r="G284" s="314">
        <f aca="true" t="shared" si="6" ref="G284:G350">F284/E284</f>
        <v>0.9598720576923077</v>
      </c>
      <c r="H284" s="325"/>
      <c r="I284" s="325"/>
      <c r="J284" s="317"/>
    </row>
    <row r="285" spans="1:10" s="121" customFormat="1" ht="12.75">
      <c r="A285" s="119"/>
      <c r="B285" s="119" t="s">
        <v>633</v>
      </c>
      <c r="C285" s="119"/>
      <c r="D285" s="120" t="s">
        <v>249</v>
      </c>
      <c r="E285" s="92">
        <f>SUM(E281:E284)</f>
        <v>623000</v>
      </c>
      <c r="F285" s="92">
        <f>SUM(F281:F284)</f>
        <v>585367.12</v>
      </c>
      <c r="G285" s="315">
        <f t="shared" si="6"/>
        <v>0.9395940930979133</v>
      </c>
      <c r="H285" s="324"/>
      <c r="I285" s="324"/>
      <c r="J285" s="316"/>
    </row>
    <row r="286" spans="1:10" s="121" customFormat="1" ht="12.75">
      <c r="A286" s="119"/>
      <c r="B286" s="119"/>
      <c r="C286" s="105" t="s">
        <v>391</v>
      </c>
      <c r="D286" s="116" t="s">
        <v>392</v>
      </c>
      <c r="E286" s="88">
        <v>9663</v>
      </c>
      <c r="F286" s="88">
        <v>8857.12</v>
      </c>
      <c r="G286" s="314">
        <f t="shared" si="6"/>
        <v>0.9166014695229225</v>
      </c>
      <c r="H286" s="324"/>
      <c r="I286" s="324"/>
      <c r="J286" s="316"/>
    </row>
    <row r="287" spans="1:10" s="121" customFormat="1" ht="25.5">
      <c r="A287" s="119"/>
      <c r="B287" s="119"/>
      <c r="C287" s="105" t="s">
        <v>340</v>
      </c>
      <c r="D287" s="116" t="s">
        <v>341</v>
      </c>
      <c r="E287" s="88">
        <v>2200</v>
      </c>
      <c r="F287" s="88">
        <v>1295.45</v>
      </c>
      <c r="G287" s="314">
        <f t="shared" si="6"/>
        <v>0.5888409090909091</v>
      </c>
      <c r="H287" s="324"/>
      <c r="I287" s="324"/>
      <c r="J287" s="316"/>
    </row>
    <row r="288" spans="1:10" s="121" customFormat="1" ht="12.75">
      <c r="A288" s="119"/>
      <c r="B288" s="119"/>
      <c r="C288" s="105" t="s">
        <v>385</v>
      </c>
      <c r="D288" s="116" t="s">
        <v>386</v>
      </c>
      <c r="E288" s="88">
        <v>1000</v>
      </c>
      <c r="F288" s="88">
        <v>77.42</v>
      </c>
      <c r="G288" s="314">
        <f t="shared" si="6"/>
        <v>0.07742</v>
      </c>
      <c r="H288" s="324"/>
      <c r="I288" s="324"/>
      <c r="J288" s="316"/>
    </row>
    <row r="289" spans="1:10" s="121" customFormat="1" ht="12.75">
      <c r="A289" s="119"/>
      <c r="B289" s="119"/>
      <c r="C289" s="105" t="s">
        <v>423</v>
      </c>
      <c r="D289" s="116" t="s">
        <v>424</v>
      </c>
      <c r="E289" s="88">
        <v>430</v>
      </c>
      <c r="F289" s="88">
        <v>228.99</v>
      </c>
      <c r="G289" s="314">
        <f t="shared" si="6"/>
        <v>0.5325348837209303</v>
      </c>
      <c r="H289" s="324"/>
      <c r="I289" s="324"/>
      <c r="J289" s="316"/>
    </row>
    <row r="290" spans="1:10" s="121" customFormat="1" ht="25.5">
      <c r="A290" s="119"/>
      <c r="B290" s="119"/>
      <c r="C290" s="105" t="s">
        <v>425</v>
      </c>
      <c r="D290" s="116" t="s">
        <v>9</v>
      </c>
      <c r="E290" s="88">
        <v>53091</v>
      </c>
      <c r="F290" s="88">
        <v>22797.1</v>
      </c>
      <c r="G290" s="314">
        <f t="shared" si="6"/>
        <v>0.4293966962385338</v>
      </c>
      <c r="H290" s="324"/>
      <c r="I290" s="324"/>
      <c r="J290" s="316"/>
    </row>
    <row r="291" spans="1:10" s="121" customFormat="1" ht="13.5" customHeight="1">
      <c r="A291" s="119"/>
      <c r="B291" s="119" t="s">
        <v>634</v>
      </c>
      <c r="C291" s="119"/>
      <c r="D291" s="120" t="s">
        <v>635</v>
      </c>
      <c r="E291" s="92">
        <f>SUM(E286:E290)</f>
        <v>66384</v>
      </c>
      <c r="F291" s="92">
        <f>SUM(F286:F290)</f>
        <v>33256.08</v>
      </c>
      <c r="G291" s="315">
        <f t="shared" si="6"/>
        <v>0.5009652928416486</v>
      </c>
      <c r="H291" s="324"/>
      <c r="I291" s="324"/>
      <c r="J291" s="316"/>
    </row>
    <row r="292" spans="1:10" s="121" customFormat="1" ht="13.5" customHeight="1">
      <c r="A292" s="119"/>
      <c r="B292" s="119"/>
      <c r="C292" s="105" t="s">
        <v>416</v>
      </c>
      <c r="D292" s="116" t="s">
        <v>417</v>
      </c>
      <c r="E292" s="106">
        <v>164317</v>
      </c>
      <c r="F292" s="88">
        <v>160693.05</v>
      </c>
      <c r="G292" s="314">
        <f t="shared" si="6"/>
        <v>0.9779453738809739</v>
      </c>
      <c r="H292" s="324"/>
      <c r="I292" s="324"/>
      <c r="J292" s="316"/>
    </row>
    <row r="293" spans="1:10" s="121" customFormat="1" ht="13.5" customHeight="1">
      <c r="A293" s="119"/>
      <c r="B293" s="119"/>
      <c r="C293" s="105" t="s">
        <v>418</v>
      </c>
      <c r="D293" s="116" t="s">
        <v>419</v>
      </c>
      <c r="E293" s="106">
        <v>12867</v>
      </c>
      <c r="F293" s="88">
        <v>12688.75</v>
      </c>
      <c r="G293" s="314">
        <f t="shared" si="6"/>
        <v>0.9861467319499495</v>
      </c>
      <c r="H293" s="324"/>
      <c r="I293" s="324"/>
      <c r="J293" s="316"/>
    </row>
    <row r="294" spans="1:10" s="121" customFormat="1" ht="13.5" customHeight="1">
      <c r="A294" s="119"/>
      <c r="B294" s="119"/>
      <c r="C294" s="105" t="s">
        <v>409</v>
      </c>
      <c r="D294" s="116" t="s">
        <v>410</v>
      </c>
      <c r="E294" s="106">
        <v>32463</v>
      </c>
      <c r="F294" s="88">
        <v>30697.31</v>
      </c>
      <c r="G294" s="314">
        <f t="shared" si="6"/>
        <v>0.9456091550380433</v>
      </c>
      <c r="H294" s="324"/>
      <c r="I294" s="324"/>
      <c r="J294" s="316"/>
    </row>
    <row r="295" spans="1:10" s="121" customFormat="1" ht="13.5" customHeight="1">
      <c r="A295" s="119"/>
      <c r="B295" s="119"/>
      <c r="C295" s="105" t="s">
        <v>420</v>
      </c>
      <c r="D295" s="116" t="s">
        <v>421</v>
      </c>
      <c r="E295" s="106">
        <v>4181</v>
      </c>
      <c r="F295" s="88">
        <v>3894.52</v>
      </c>
      <c r="G295" s="314">
        <f t="shared" si="6"/>
        <v>0.9314805070557283</v>
      </c>
      <c r="H295" s="324"/>
      <c r="I295" s="324"/>
      <c r="J295" s="316"/>
    </row>
    <row r="296" spans="1:10" s="121" customFormat="1" ht="13.5" customHeight="1">
      <c r="A296" s="119"/>
      <c r="B296" s="119"/>
      <c r="C296" s="105" t="s">
        <v>394</v>
      </c>
      <c r="D296" s="116" t="s">
        <v>411</v>
      </c>
      <c r="E296" s="106">
        <v>11625</v>
      </c>
      <c r="F296" s="88">
        <v>8750</v>
      </c>
      <c r="G296" s="314">
        <f t="shared" si="6"/>
        <v>0.7526881720430108</v>
      </c>
      <c r="H296" s="324"/>
      <c r="I296" s="324"/>
      <c r="J296" s="316"/>
    </row>
    <row r="297" spans="1:10" s="121" customFormat="1" ht="13.5" customHeight="1">
      <c r="A297" s="119"/>
      <c r="B297" s="119"/>
      <c r="C297" s="105" t="s">
        <v>391</v>
      </c>
      <c r="D297" s="116" t="s">
        <v>392</v>
      </c>
      <c r="E297" s="106">
        <v>8500</v>
      </c>
      <c r="F297" s="88">
        <v>8404.52</v>
      </c>
      <c r="G297" s="314">
        <f t="shared" si="6"/>
        <v>0.9887670588235294</v>
      </c>
      <c r="H297" s="324"/>
      <c r="I297" s="324"/>
      <c r="J297" s="316"/>
    </row>
    <row r="298" spans="1:10" s="121" customFormat="1" ht="13.5" customHeight="1">
      <c r="A298" s="119"/>
      <c r="B298" s="119"/>
      <c r="C298" s="105" t="s">
        <v>344</v>
      </c>
      <c r="D298" s="116" t="s">
        <v>345</v>
      </c>
      <c r="E298" s="106">
        <v>306900</v>
      </c>
      <c r="F298" s="88">
        <v>304824.19</v>
      </c>
      <c r="G298" s="314">
        <f t="shared" si="6"/>
        <v>0.9932362007168459</v>
      </c>
      <c r="H298" s="324"/>
      <c r="I298" s="324"/>
      <c r="J298" s="316"/>
    </row>
    <row r="299" spans="1:10" s="121" customFormat="1" ht="13.5" customHeight="1">
      <c r="A299" s="119"/>
      <c r="B299" s="119"/>
      <c r="C299" s="105" t="s">
        <v>474</v>
      </c>
      <c r="D299" s="116" t="s">
        <v>475</v>
      </c>
      <c r="E299" s="106">
        <v>3300</v>
      </c>
      <c r="F299" s="88">
        <v>3207.41</v>
      </c>
      <c r="G299" s="314">
        <f t="shared" si="6"/>
        <v>0.9719424242424242</v>
      </c>
      <c r="H299" s="324"/>
      <c r="I299" s="324"/>
      <c r="J299" s="316"/>
    </row>
    <row r="300" spans="1:10" s="121" customFormat="1" ht="13.5" customHeight="1">
      <c r="A300" s="119"/>
      <c r="B300" s="119"/>
      <c r="C300" s="105" t="s">
        <v>385</v>
      </c>
      <c r="D300" s="116" t="s">
        <v>386</v>
      </c>
      <c r="E300" s="106">
        <v>100</v>
      </c>
      <c r="F300" s="88">
        <v>98.4</v>
      </c>
      <c r="G300" s="314">
        <f t="shared" si="6"/>
        <v>0.9840000000000001</v>
      </c>
      <c r="H300" s="324"/>
      <c r="I300" s="324"/>
      <c r="J300" s="316"/>
    </row>
    <row r="301" spans="1:10" s="121" customFormat="1" ht="23.25" customHeight="1">
      <c r="A301" s="119"/>
      <c r="B301" s="119"/>
      <c r="C301" s="105" t="s">
        <v>429</v>
      </c>
      <c r="D301" s="116" t="s">
        <v>8</v>
      </c>
      <c r="E301" s="106">
        <v>7658</v>
      </c>
      <c r="F301" s="88">
        <v>7658</v>
      </c>
      <c r="G301" s="314">
        <f t="shared" si="6"/>
        <v>1</v>
      </c>
      <c r="H301" s="324"/>
      <c r="I301" s="324"/>
      <c r="J301" s="316"/>
    </row>
    <row r="302" spans="1:10" s="121" customFormat="1" ht="12.75">
      <c r="A302" s="119"/>
      <c r="B302" s="119" t="s">
        <v>863</v>
      </c>
      <c r="C302" s="119"/>
      <c r="D302" s="120" t="s">
        <v>204</v>
      </c>
      <c r="E302" s="92">
        <f>SUM(E292:E301)</f>
        <v>551911</v>
      </c>
      <c r="F302" s="92">
        <f>SUM(F292:F301)</f>
        <v>540916.15</v>
      </c>
      <c r="G302" s="315">
        <f t="shared" si="6"/>
        <v>0.9800785815104247</v>
      </c>
      <c r="H302" s="324"/>
      <c r="I302" s="324"/>
      <c r="J302" s="316"/>
    </row>
    <row r="303" spans="1:10" s="10" customFormat="1" ht="12.75">
      <c r="A303" s="61"/>
      <c r="B303" s="61"/>
      <c r="C303" s="61" t="s">
        <v>430</v>
      </c>
      <c r="D303" s="113" t="s">
        <v>431</v>
      </c>
      <c r="E303" s="88">
        <v>1280</v>
      </c>
      <c r="F303" s="88">
        <v>1280</v>
      </c>
      <c r="G303" s="314">
        <f t="shared" si="6"/>
        <v>1</v>
      </c>
      <c r="H303" s="322"/>
      <c r="I303" s="322"/>
      <c r="J303" s="314"/>
    </row>
    <row r="304" spans="1:10" s="121" customFormat="1" ht="12.75">
      <c r="A304" s="119"/>
      <c r="B304" s="119"/>
      <c r="C304" s="105" t="s">
        <v>409</v>
      </c>
      <c r="D304" s="116" t="s">
        <v>410</v>
      </c>
      <c r="E304" s="106">
        <v>1500</v>
      </c>
      <c r="F304" s="88"/>
      <c r="G304" s="314"/>
      <c r="H304" s="324"/>
      <c r="I304" s="324"/>
      <c r="J304" s="316"/>
    </row>
    <row r="305" spans="1:10" s="121" customFormat="1" ht="12.75">
      <c r="A305" s="119"/>
      <c r="B305" s="119"/>
      <c r="C305" s="105" t="s">
        <v>394</v>
      </c>
      <c r="D305" s="116" t="s">
        <v>411</v>
      </c>
      <c r="E305" s="106">
        <v>11600</v>
      </c>
      <c r="F305" s="88"/>
      <c r="G305" s="314"/>
      <c r="H305" s="324"/>
      <c r="I305" s="324"/>
      <c r="J305" s="316"/>
    </row>
    <row r="306" spans="1:10" s="121" customFormat="1" ht="12.75">
      <c r="A306" s="119"/>
      <c r="B306" s="119"/>
      <c r="C306" s="105" t="s">
        <v>391</v>
      </c>
      <c r="D306" s="116" t="s">
        <v>392</v>
      </c>
      <c r="E306" s="106">
        <v>45000</v>
      </c>
      <c r="F306" s="88">
        <v>18583.33</v>
      </c>
      <c r="G306" s="314">
        <f t="shared" si="6"/>
        <v>0.41296288888888893</v>
      </c>
      <c r="H306" s="324"/>
      <c r="I306" s="324"/>
      <c r="J306" s="316"/>
    </row>
    <row r="307" spans="1:10" s="121" customFormat="1" ht="38.25">
      <c r="A307" s="119"/>
      <c r="B307" s="119"/>
      <c r="C307" s="105" t="s">
        <v>873</v>
      </c>
      <c r="D307" s="116" t="s">
        <v>874</v>
      </c>
      <c r="E307" s="106">
        <v>9114</v>
      </c>
      <c r="F307" s="88">
        <v>5994.38</v>
      </c>
      <c r="G307" s="314">
        <f t="shared" si="6"/>
        <v>0.6577112135176651</v>
      </c>
      <c r="H307" s="324"/>
      <c r="I307" s="324"/>
      <c r="J307" s="316"/>
    </row>
    <row r="308" spans="1:10" s="121" customFormat="1" ht="12.75">
      <c r="A308" s="119"/>
      <c r="B308" s="119"/>
      <c r="C308" s="105" t="s">
        <v>385</v>
      </c>
      <c r="D308" s="116" t="s">
        <v>386</v>
      </c>
      <c r="E308" s="106">
        <v>41962.18</v>
      </c>
      <c r="F308" s="88">
        <v>23953.61</v>
      </c>
      <c r="G308" s="314">
        <f t="shared" si="6"/>
        <v>0.5708380737130435</v>
      </c>
      <c r="H308" s="324"/>
      <c r="I308" s="324"/>
      <c r="J308" s="316"/>
    </row>
    <row r="309" spans="1:10" s="121" customFormat="1" ht="38.25">
      <c r="A309" s="119"/>
      <c r="B309" s="119"/>
      <c r="C309" s="105" t="s">
        <v>207</v>
      </c>
      <c r="D309" s="116" t="s">
        <v>208</v>
      </c>
      <c r="E309" s="106">
        <v>39182.78</v>
      </c>
      <c r="F309" s="88">
        <v>34058.99</v>
      </c>
      <c r="G309" s="314">
        <f t="shared" si="6"/>
        <v>0.86923362762928</v>
      </c>
      <c r="H309" s="324"/>
      <c r="I309" s="324"/>
      <c r="J309" s="316"/>
    </row>
    <row r="310" spans="1:10" s="121" customFormat="1" ht="38.25">
      <c r="A310" s="119"/>
      <c r="B310" s="119"/>
      <c r="C310" s="105" t="s">
        <v>895</v>
      </c>
      <c r="D310" s="116" t="s">
        <v>15</v>
      </c>
      <c r="E310" s="106">
        <v>1500</v>
      </c>
      <c r="F310" s="88">
        <v>300.89</v>
      </c>
      <c r="G310" s="314">
        <f t="shared" si="6"/>
        <v>0.20059333333333332</v>
      </c>
      <c r="H310" s="324"/>
      <c r="I310" s="324"/>
      <c r="J310" s="316"/>
    </row>
    <row r="311" spans="1:10" s="121" customFormat="1" ht="38.25">
      <c r="A311" s="119"/>
      <c r="B311" s="119"/>
      <c r="C311" s="105" t="s">
        <v>209</v>
      </c>
      <c r="D311" s="116" t="s">
        <v>16</v>
      </c>
      <c r="E311" s="106">
        <v>14460</v>
      </c>
      <c r="F311" s="88">
        <v>7022.31</v>
      </c>
      <c r="G311" s="314">
        <f t="shared" si="6"/>
        <v>0.48563692946058096</v>
      </c>
      <c r="H311" s="324"/>
      <c r="I311" s="324"/>
      <c r="J311" s="316"/>
    </row>
    <row r="312" spans="1:10" s="121" customFormat="1" ht="12.75">
      <c r="A312" s="119"/>
      <c r="B312" s="119" t="s">
        <v>539</v>
      </c>
      <c r="C312" s="119"/>
      <c r="D312" s="120" t="s">
        <v>225</v>
      </c>
      <c r="E312" s="92">
        <f>SUM(E303:E311)</f>
        <v>165598.96</v>
      </c>
      <c r="F312" s="92">
        <f>SUM(F303:F311)</f>
        <v>91193.51</v>
      </c>
      <c r="G312" s="315">
        <f t="shared" si="6"/>
        <v>0.5506889052926419</v>
      </c>
      <c r="H312" s="324"/>
      <c r="I312" s="324"/>
      <c r="J312" s="316"/>
    </row>
    <row r="313" spans="1:10" s="129" customFormat="1" ht="15.75">
      <c r="A313" s="126" t="s">
        <v>528</v>
      </c>
      <c r="B313" s="126"/>
      <c r="C313" s="126"/>
      <c r="D313" s="127" t="s">
        <v>529</v>
      </c>
      <c r="E313" s="92">
        <f>E218+E231+E250+E261+E280+E285+E291+E302+E312</f>
        <v>18453287.12</v>
      </c>
      <c r="F313" s="92">
        <f>F218+F231+F250+F261+F280+F285+F291+F302+F312</f>
        <v>17951362.240000002</v>
      </c>
      <c r="G313" s="315">
        <f t="shared" si="6"/>
        <v>0.9728002454665108</v>
      </c>
      <c r="H313" s="324">
        <f>H218+H250</f>
        <v>2381050.16</v>
      </c>
      <c r="I313" s="324">
        <f>I218+I250</f>
        <v>2252520.67</v>
      </c>
      <c r="J313" s="316">
        <f>I313/H313</f>
        <v>0.9460198310143957</v>
      </c>
    </row>
    <row r="314" spans="1:10" s="107" customFormat="1" ht="12.75">
      <c r="A314" s="105"/>
      <c r="B314" s="105"/>
      <c r="C314" s="105" t="s">
        <v>391</v>
      </c>
      <c r="D314" s="116" t="s">
        <v>392</v>
      </c>
      <c r="E314" s="106">
        <v>3000</v>
      </c>
      <c r="F314" s="106"/>
      <c r="G314" s="314"/>
      <c r="H314" s="325"/>
      <c r="I314" s="325"/>
      <c r="J314" s="317"/>
    </row>
    <row r="315" spans="1:10" s="107" customFormat="1" ht="12.75">
      <c r="A315" s="105"/>
      <c r="B315" s="105"/>
      <c r="C315" s="105" t="s">
        <v>385</v>
      </c>
      <c r="D315" s="116" t="s">
        <v>386</v>
      </c>
      <c r="E315" s="106">
        <v>36000</v>
      </c>
      <c r="F315" s="106">
        <v>1405</v>
      </c>
      <c r="G315" s="314">
        <f t="shared" si="6"/>
        <v>0.03902777777777778</v>
      </c>
      <c r="H315" s="325"/>
      <c r="I315" s="325"/>
      <c r="J315" s="317"/>
    </row>
    <row r="316" spans="1:10" s="107" customFormat="1" ht="12.75">
      <c r="A316" s="105"/>
      <c r="B316" s="105"/>
      <c r="C316" s="105" t="s">
        <v>414</v>
      </c>
      <c r="D316" s="116" t="s">
        <v>502</v>
      </c>
      <c r="E316" s="106">
        <v>1000</v>
      </c>
      <c r="F316" s="106">
        <v>846.21</v>
      </c>
      <c r="G316" s="314">
        <f t="shared" si="6"/>
        <v>0.84621</v>
      </c>
      <c r="H316" s="325"/>
      <c r="I316" s="325"/>
      <c r="J316" s="317"/>
    </row>
    <row r="317" spans="1:10" s="121" customFormat="1" ht="12.75">
      <c r="A317" s="119"/>
      <c r="B317" s="119" t="s">
        <v>636</v>
      </c>
      <c r="C317" s="119"/>
      <c r="D317" s="120" t="s">
        <v>637</v>
      </c>
      <c r="E317" s="92">
        <f>SUM(E314:E316)</f>
        <v>40000</v>
      </c>
      <c r="F317" s="92">
        <f>SUM(F314:F316)</f>
        <v>2251.21</v>
      </c>
      <c r="G317" s="315">
        <f t="shared" si="6"/>
        <v>0.056280250000000004</v>
      </c>
      <c r="H317" s="324"/>
      <c r="I317" s="324"/>
      <c r="J317" s="316"/>
    </row>
    <row r="318" spans="1:10" s="107" customFormat="1" ht="12.75">
      <c r="A318" s="105"/>
      <c r="B318" s="105"/>
      <c r="C318" s="105" t="s">
        <v>394</v>
      </c>
      <c r="D318" s="116" t="s">
        <v>411</v>
      </c>
      <c r="E318" s="106">
        <v>1000</v>
      </c>
      <c r="F318" s="106"/>
      <c r="G318" s="314"/>
      <c r="H318" s="325"/>
      <c r="I318" s="325"/>
      <c r="J318" s="317"/>
    </row>
    <row r="319" spans="1:10" s="107" customFormat="1" ht="12.75">
      <c r="A319" s="105"/>
      <c r="B319" s="105"/>
      <c r="C319" s="105" t="s">
        <v>391</v>
      </c>
      <c r="D319" s="116" t="s">
        <v>392</v>
      </c>
      <c r="E319" s="106">
        <v>2000</v>
      </c>
      <c r="F319" s="106">
        <v>1275.2</v>
      </c>
      <c r="G319" s="314">
        <f t="shared" si="6"/>
        <v>0.6376000000000001</v>
      </c>
      <c r="H319" s="325"/>
      <c r="I319" s="325"/>
      <c r="J319" s="317"/>
    </row>
    <row r="320" spans="1:10" s="107" customFormat="1" ht="12.75">
      <c r="A320" s="105"/>
      <c r="B320" s="105"/>
      <c r="C320" s="105" t="s">
        <v>385</v>
      </c>
      <c r="D320" s="116" t="s">
        <v>386</v>
      </c>
      <c r="E320" s="106">
        <v>1900</v>
      </c>
      <c r="F320" s="106">
        <v>1331.41</v>
      </c>
      <c r="G320" s="314">
        <f t="shared" si="6"/>
        <v>0.7007421052631579</v>
      </c>
      <c r="H320" s="325"/>
      <c r="I320" s="325"/>
      <c r="J320" s="317"/>
    </row>
    <row r="321" spans="1:10" s="121" customFormat="1" ht="12.75">
      <c r="A321" s="119"/>
      <c r="B321" s="119" t="s">
        <v>638</v>
      </c>
      <c r="C321" s="119"/>
      <c r="D321" s="120" t="s">
        <v>639</v>
      </c>
      <c r="E321" s="92">
        <f>SUM(E318:E320)</f>
        <v>4900</v>
      </c>
      <c r="F321" s="92">
        <f>SUM(F318:F320)</f>
        <v>2606.61</v>
      </c>
      <c r="G321" s="315">
        <f t="shared" si="6"/>
        <v>0.531961224489796</v>
      </c>
      <c r="H321" s="324"/>
      <c r="I321" s="324"/>
      <c r="J321" s="316"/>
    </row>
    <row r="322" spans="1:10" s="121" customFormat="1" ht="38.25">
      <c r="A322" s="119"/>
      <c r="B322" s="119"/>
      <c r="C322" s="105" t="s">
        <v>505</v>
      </c>
      <c r="D322" s="116" t="s">
        <v>12</v>
      </c>
      <c r="E322" s="106">
        <v>64000</v>
      </c>
      <c r="F322" s="88">
        <v>58450</v>
      </c>
      <c r="G322" s="314">
        <f t="shared" si="6"/>
        <v>0.91328125</v>
      </c>
      <c r="H322" s="324"/>
      <c r="I322" s="324"/>
      <c r="J322" s="316"/>
    </row>
    <row r="323" spans="1:10" s="121" customFormat="1" ht="12.75">
      <c r="A323" s="119"/>
      <c r="B323" s="119"/>
      <c r="C323" s="105" t="s">
        <v>416</v>
      </c>
      <c r="D323" s="116" t="s">
        <v>417</v>
      </c>
      <c r="E323" s="106">
        <v>24340.07</v>
      </c>
      <c r="F323" s="88">
        <v>24340.07</v>
      </c>
      <c r="G323" s="314">
        <f t="shared" si="6"/>
        <v>1</v>
      </c>
      <c r="H323" s="324"/>
      <c r="I323" s="324"/>
      <c r="J323" s="316"/>
    </row>
    <row r="324" spans="1:10" s="121" customFormat="1" ht="12.75">
      <c r="A324" s="119"/>
      <c r="B324" s="119"/>
      <c r="C324" s="105" t="s">
        <v>418</v>
      </c>
      <c r="D324" s="116" t="s">
        <v>419</v>
      </c>
      <c r="E324" s="106">
        <v>1744.06</v>
      </c>
      <c r="F324" s="88">
        <v>1744.06</v>
      </c>
      <c r="G324" s="314">
        <f t="shared" si="6"/>
        <v>1</v>
      </c>
      <c r="H324" s="324"/>
      <c r="I324" s="324"/>
      <c r="J324" s="316"/>
    </row>
    <row r="325" spans="1:10" s="121" customFormat="1" ht="12.75">
      <c r="A325" s="119"/>
      <c r="B325" s="119"/>
      <c r="C325" s="105" t="s">
        <v>409</v>
      </c>
      <c r="D325" s="116" t="s">
        <v>410</v>
      </c>
      <c r="E325" s="106">
        <v>6000</v>
      </c>
      <c r="F325" s="88">
        <v>4860.44</v>
      </c>
      <c r="G325" s="314">
        <f t="shared" si="6"/>
        <v>0.8100733333333333</v>
      </c>
      <c r="H325" s="324"/>
      <c r="I325" s="324"/>
      <c r="J325" s="316"/>
    </row>
    <row r="326" spans="1:10" s="121" customFormat="1" ht="12.75">
      <c r="A326" s="119"/>
      <c r="B326" s="119"/>
      <c r="C326" s="105" t="s">
        <v>420</v>
      </c>
      <c r="D326" s="116" t="s">
        <v>421</v>
      </c>
      <c r="E326" s="106">
        <v>605</v>
      </c>
      <c r="F326" s="88">
        <v>169.74</v>
      </c>
      <c r="G326" s="314">
        <f t="shared" si="6"/>
        <v>0.2805619834710744</v>
      </c>
      <c r="H326" s="324"/>
      <c r="I326" s="324"/>
      <c r="J326" s="316"/>
    </row>
    <row r="327" spans="1:10" s="121" customFormat="1" ht="12.75">
      <c r="A327" s="119"/>
      <c r="B327" s="119"/>
      <c r="C327" s="105" t="s">
        <v>394</v>
      </c>
      <c r="D327" s="116" t="s">
        <v>411</v>
      </c>
      <c r="E327" s="106">
        <v>16850</v>
      </c>
      <c r="F327" s="88">
        <v>16850</v>
      </c>
      <c r="G327" s="314">
        <f t="shared" si="6"/>
        <v>1</v>
      </c>
      <c r="H327" s="324"/>
      <c r="I327" s="324"/>
      <c r="J327" s="316"/>
    </row>
    <row r="328" spans="1:10" s="121" customFormat="1" ht="12.75">
      <c r="A328" s="119"/>
      <c r="B328" s="119"/>
      <c r="C328" s="105" t="s">
        <v>391</v>
      </c>
      <c r="D328" s="116" t="s">
        <v>392</v>
      </c>
      <c r="E328" s="106">
        <v>14405.94</v>
      </c>
      <c r="F328" s="88">
        <v>13172.79</v>
      </c>
      <c r="G328" s="314">
        <f t="shared" si="6"/>
        <v>0.9143998933773152</v>
      </c>
      <c r="H328" s="324"/>
      <c r="I328" s="324"/>
      <c r="J328" s="316"/>
    </row>
    <row r="329" spans="1:10" s="121" customFormat="1" ht="12.75">
      <c r="A329" s="119"/>
      <c r="B329" s="119"/>
      <c r="C329" s="105" t="s">
        <v>474</v>
      </c>
      <c r="D329" s="116" t="s">
        <v>475</v>
      </c>
      <c r="E329" s="106">
        <v>1000</v>
      </c>
      <c r="F329" s="88"/>
      <c r="G329" s="314"/>
      <c r="H329" s="324"/>
      <c r="I329" s="324"/>
      <c r="J329" s="316"/>
    </row>
    <row r="330" spans="1:10" s="121" customFormat="1" ht="12.75">
      <c r="A330" s="119"/>
      <c r="B330" s="119"/>
      <c r="C330" s="105" t="s">
        <v>385</v>
      </c>
      <c r="D330" s="116" t="s">
        <v>386</v>
      </c>
      <c r="E330" s="106">
        <v>71448</v>
      </c>
      <c r="F330" s="88">
        <v>71038.59</v>
      </c>
      <c r="G330" s="314">
        <f t="shared" si="6"/>
        <v>0.9942698186093382</v>
      </c>
      <c r="H330" s="324"/>
      <c r="I330" s="324"/>
      <c r="J330" s="316"/>
    </row>
    <row r="331" spans="1:10" s="121" customFormat="1" ht="12.75">
      <c r="A331" s="119"/>
      <c r="B331" s="119"/>
      <c r="C331" s="105" t="s">
        <v>478</v>
      </c>
      <c r="D331" s="116" t="s">
        <v>479</v>
      </c>
      <c r="E331" s="106">
        <v>1200</v>
      </c>
      <c r="F331" s="88">
        <v>1152</v>
      </c>
      <c r="G331" s="314">
        <f t="shared" si="6"/>
        <v>0.96</v>
      </c>
      <c r="H331" s="324"/>
      <c r="I331" s="324"/>
      <c r="J331" s="316"/>
    </row>
    <row r="332" spans="1:10" s="121" customFormat="1" ht="38.25">
      <c r="A332" s="119"/>
      <c r="B332" s="119"/>
      <c r="C332" s="105" t="s">
        <v>422</v>
      </c>
      <c r="D332" s="116" t="s">
        <v>144</v>
      </c>
      <c r="E332" s="106">
        <v>2000</v>
      </c>
      <c r="F332" s="88">
        <v>1188.97</v>
      </c>
      <c r="G332" s="314">
        <f t="shared" si="6"/>
        <v>0.594485</v>
      </c>
      <c r="H332" s="324"/>
      <c r="I332" s="324"/>
      <c r="J332" s="316"/>
    </row>
    <row r="333" spans="1:10" s="121" customFormat="1" ht="12.75">
      <c r="A333" s="119"/>
      <c r="B333" s="119"/>
      <c r="C333" s="105" t="s">
        <v>423</v>
      </c>
      <c r="D333" s="116" t="s">
        <v>424</v>
      </c>
      <c r="E333" s="106">
        <v>100</v>
      </c>
      <c r="F333" s="88"/>
      <c r="G333" s="314"/>
      <c r="H333" s="324"/>
      <c r="I333" s="324"/>
      <c r="J333" s="316"/>
    </row>
    <row r="334" spans="1:10" s="121" customFormat="1" ht="12.75">
      <c r="A334" s="119"/>
      <c r="B334" s="119"/>
      <c r="C334" s="105" t="s">
        <v>414</v>
      </c>
      <c r="D334" s="116" t="s">
        <v>502</v>
      </c>
      <c r="E334" s="106">
        <v>3000</v>
      </c>
      <c r="F334" s="88">
        <v>1920</v>
      </c>
      <c r="G334" s="314">
        <f t="shared" si="6"/>
        <v>0.64</v>
      </c>
      <c r="H334" s="324"/>
      <c r="I334" s="324"/>
      <c r="J334" s="316"/>
    </row>
    <row r="335" spans="1:10" s="121" customFormat="1" ht="25.5">
      <c r="A335" s="119"/>
      <c r="B335" s="119"/>
      <c r="C335" s="105" t="s">
        <v>429</v>
      </c>
      <c r="D335" s="116" t="s">
        <v>8</v>
      </c>
      <c r="E335" s="106">
        <v>1093.93</v>
      </c>
      <c r="F335" s="88">
        <v>1093.93</v>
      </c>
      <c r="G335" s="314">
        <f t="shared" si="6"/>
        <v>1</v>
      </c>
      <c r="H335" s="324"/>
      <c r="I335" s="324"/>
      <c r="J335" s="316"/>
    </row>
    <row r="336" spans="1:10" s="121" customFormat="1" ht="25.5">
      <c r="A336" s="119"/>
      <c r="B336" s="119"/>
      <c r="C336" s="105" t="s">
        <v>425</v>
      </c>
      <c r="D336" s="116" t="s">
        <v>9</v>
      </c>
      <c r="E336" s="106">
        <v>279</v>
      </c>
      <c r="F336" s="88">
        <v>279</v>
      </c>
      <c r="G336" s="314">
        <f t="shared" si="6"/>
        <v>1</v>
      </c>
      <c r="H336" s="324"/>
      <c r="I336" s="324"/>
      <c r="J336" s="316"/>
    </row>
    <row r="337" spans="1:10" s="121" customFormat="1" ht="12.75">
      <c r="A337" s="119"/>
      <c r="B337" s="119" t="s">
        <v>640</v>
      </c>
      <c r="C337" s="119"/>
      <c r="D337" s="120" t="s">
        <v>642</v>
      </c>
      <c r="E337" s="92">
        <f>SUM(E322:E336)</f>
        <v>208066</v>
      </c>
      <c r="F337" s="92">
        <f>SUM(F322:F336)</f>
        <v>196259.59</v>
      </c>
      <c r="G337" s="315">
        <f t="shared" si="6"/>
        <v>0.9432564186363942</v>
      </c>
      <c r="H337" s="324"/>
      <c r="I337" s="324"/>
      <c r="J337" s="316"/>
    </row>
    <row r="338" spans="1:10" s="121" customFormat="1" ht="12.75">
      <c r="A338" s="119"/>
      <c r="B338" s="119"/>
      <c r="C338" s="105" t="s">
        <v>385</v>
      </c>
      <c r="D338" s="116" t="s">
        <v>386</v>
      </c>
      <c r="E338" s="88">
        <v>105</v>
      </c>
      <c r="F338" s="88">
        <v>105</v>
      </c>
      <c r="G338" s="314">
        <f t="shared" si="6"/>
        <v>1</v>
      </c>
      <c r="H338" s="324"/>
      <c r="I338" s="324"/>
      <c r="J338" s="316"/>
    </row>
    <row r="339" spans="1:10" s="121" customFormat="1" ht="12.75">
      <c r="A339" s="119"/>
      <c r="B339" s="119" t="s">
        <v>964</v>
      </c>
      <c r="C339" s="119"/>
      <c r="D339" s="120" t="s">
        <v>225</v>
      </c>
      <c r="E339" s="92">
        <f>SUM(E338)</f>
        <v>105</v>
      </c>
      <c r="F339" s="92">
        <f>SUM(F338)</f>
        <v>105</v>
      </c>
      <c r="G339" s="315">
        <f t="shared" si="6"/>
        <v>1</v>
      </c>
      <c r="H339" s="324"/>
      <c r="I339" s="324"/>
      <c r="J339" s="316"/>
    </row>
    <row r="340" spans="1:10" s="129" customFormat="1" ht="15.75">
      <c r="A340" s="126" t="s">
        <v>643</v>
      </c>
      <c r="B340" s="126"/>
      <c r="C340" s="126"/>
      <c r="D340" s="127" t="s">
        <v>644</v>
      </c>
      <c r="E340" s="128">
        <f>E317+E321+E337+E339</f>
        <v>253071</v>
      </c>
      <c r="F340" s="128">
        <f>F317+F321+F337+F339</f>
        <v>201222.41</v>
      </c>
      <c r="G340" s="315">
        <f t="shared" si="6"/>
        <v>0.7951223569670172</v>
      </c>
      <c r="H340" s="326"/>
      <c r="I340" s="326"/>
      <c r="J340" s="318"/>
    </row>
    <row r="341" spans="1:10" s="107" customFormat="1" ht="38.25">
      <c r="A341" s="105"/>
      <c r="B341" s="105"/>
      <c r="C341" s="105" t="s">
        <v>346</v>
      </c>
      <c r="D341" s="116" t="s">
        <v>347</v>
      </c>
      <c r="E341" s="106">
        <v>347558.65</v>
      </c>
      <c r="F341" s="106">
        <v>347558.65</v>
      </c>
      <c r="G341" s="314">
        <f t="shared" si="6"/>
        <v>1</v>
      </c>
      <c r="H341" s="325"/>
      <c r="I341" s="325"/>
      <c r="J341" s="317"/>
    </row>
    <row r="342" spans="1:10" s="121" customFormat="1" ht="12.75">
      <c r="A342" s="119"/>
      <c r="B342" s="119" t="s">
        <v>648</v>
      </c>
      <c r="C342" s="119"/>
      <c r="D342" s="120" t="s">
        <v>649</v>
      </c>
      <c r="E342" s="92">
        <f>SUM(E341)</f>
        <v>347558.65</v>
      </c>
      <c r="F342" s="92">
        <f>SUM(F341)</f>
        <v>347558.65</v>
      </c>
      <c r="G342" s="315">
        <f t="shared" si="6"/>
        <v>1</v>
      </c>
      <c r="H342" s="324"/>
      <c r="I342" s="324"/>
      <c r="J342" s="316"/>
    </row>
    <row r="343" spans="1:10" s="121" customFormat="1" ht="12.75">
      <c r="A343" s="119"/>
      <c r="B343" s="119"/>
      <c r="C343" s="105" t="s">
        <v>416</v>
      </c>
      <c r="D343" s="116" t="s">
        <v>417</v>
      </c>
      <c r="E343" s="106">
        <v>184426.97</v>
      </c>
      <c r="F343" s="88">
        <v>184426.97</v>
      </c>
      <c r="G343" s="314">
        <f t="shared" si="6"/>
        <v>1</v>
      </c>
      <c r="H343" s="324"/>
      <c r="I343" s="324"/>
      <c r="J343" s="316"/>
    </row>
    <row r="344" spans="1:10" s="121" customFormat="1" ht="12.75">
      <c r="A344" s="119"/>
      <c r="B344" s="119"/>
      <c r="C344" s="105" t="s">
        <v>418</v>
      </c>
      <c r="D344" s="116" t="s">
        <v>419</v>
      </c>
      <c r="E344" s="106">
        <v>13510.74</v>
      </c>
      <c r="F344" s="88">
        <v>13510.74</v>
      </c>
      <c r="G344" s="314">
        <f t="shared" si="6"/>
        <v>1</v>
      </c>
      <c r="H344" s="324"/>
      <c r="I344" s="324"/>
      <c r="J344" s="316"/>
    </row>
    <row r="345" spans="1:10" s="121" customFormat="1" ht="12.75">
      <c r="A345" s="119"/>
      <c r="B345" s="119"/>
      <c r="C345" s="105" t="s">
        <v>409</v>
      </c>
      <c r="D345" s="116" t="s">
        <v>410</v>
      </c>
      <c r="E345" s="106">
        <v>34041</v>
      </c>
      <c r="F345" s="88">
        <v>34041</v>
      </c>
      <c r="G345" s="314">
        <f t="shared" si="6"/>
        <v>1</v>
      </c>
      <c r="H345" s="324"/>
      <c r="I345" s="324"/>
      <c r="J345" s="316"/>
    </row>
    <row r="346" spans="1:10" s="121" customFormat="1" ht="12.75">
      <c r="A346" s="119"/>
      <c r="B346" s="119"/>
      <c r="C346" s="105" t="s">
        <v>420</v>
      </c>
      <c r="D346" s="116" t="s">
        <v>421</v>
      </c>
      <c r="E346" s="106">
        <v>4843.29</v>
      </c>
      <c r="F346" s="88">
        <v>4843.29</v>
      </c>
      <c r="G346" s="314">
        <f t="shared" si="6"/>
        <v>1</v>
      </c>
      <c r="H346" s="324"/>
      <c r="I346" s="324"/>
      <c r="J346" s="316"/>
    </row>
    <row r="347" spans="1:10" s="121" customFormat="1" ht="12.75">
      <c r="A347" s="119"/>
      <c r="B347" s="119"/>
      <c r="C347" s="105" t="s">
        <v>391</v>
      </c>
      <c r="D347" s="116" t="s">
        <v>392</v>
      </c>
      <c r="E347" s="106">
        <v>59505.65</v>
      </c>
      <c r="F347" s="88">
        <v>59505.65</v>
      </c>
      <c r="G347" s="314">
        <f t="shared" si="6"/>
        <v>1</v>
      </c>
      <c r="H347" s="324"/>
      <c r="I347" s="324"/>
      <c r="J347" s="316"/>
    </row>
    <row r="348" spans="1:10" s="121" customFormat="1" ht="12.75">
      <c r="A348" s="119"/>
      <c r="B348" s="119"/>
      <c r="C348" s="105" t="s">
        <v>344</v>
      </c>
      <c r="D348" s="116" t="s">
        <v>345</v>
      </c>
      <c r="E348" s="106">
        <v>8122.63</v>
      </c>
      <c r="F348" s="88">
        <v>8122.63</v>
      </c>
      <c r="G348" s="314">
        <f t="shared" si="6"/>
        <v>1</v>
      </c>
      <c r="H348" s="324"/>
      <c r="I348" s="324"/>
      <c r="J348" s="316"/>
    </row>
    <row r="349" spans="1:10" s="121" customFormat="1" ht="12.75">
      <c r="A349" s="119"/>
      <c r="B349" s="119"/>
      <c r="C349" s="105" t="s">
        <v>474</v>
      </c>
      <c r="D349" s="116" t="s">
        <v>475</v>
      </c>
      <c r="E349" s="106">
        <v>5319.87</v>
      </c>
      <c r="F349" s="88">
        <v>5319.87</v>
      </c>
      <c r="G349" s="314">
        <f t="shared" si="6"/>
        <v>1</v>
      </c>
      <c r="H349" s="324"/>
      <c r="I349" s="324"/>
      <c r="J349" s="316"/>
    </row>
    <row r="350" spans="1:10" s="121" customFormat="1" ht="12.75">
      <c r="A350" s="119"/>
      <c r="B350" s="119"/>
      <c r="C350" s="105" t="s">
        <v>476</v>
      </c>
      <c r="D350" s="116" t="s">
        <v>477</v>
      </c>
      <c r="E350" s="106">
        <v>150</v>
      </c>
      <c r="F350" s="88">
        <v>150</v>
      </c>
      <c r="G350" s="314">
        <f t="shared" si="6"/>
        <v>1</v>
      </c>
      <c r="H350" s="324"/>
      <c r="I350" s="324"/>
      <c r="J350" s="316"/>
    </row>
    <row r="351" spans="1:10" s="121" customFormat="1" ht="12.75">
      <c r="A351" s="119"/>
      <c r="B351" s="119"/>
      <c r="C351" s="105" t="s">
        <v>385</v>
      </c>
      <c r="D351" s="116" t="s">
        <v>386</v>
      </c>
      <c r="E351" s="106">
        <v>40060.84</v>
      </c>
      <c r="F351" s="88">
        <v>40060.84</v>
      </c>
      <c r="G351" s="314">
        <f aca="true" t="shared" si="7" ref="G351:G415">F351/E351</f>
        <v>1</v>
      </c>
      <c r="H351" s="324"/>
      <c r="I351" s="324"/>
      <c r="J351" s="316"/>
    </row>
    <row r="352" spans="1:10" s="121" customFormat="1" ht="12.75">
      <c r="A352" s="119"/>
      <c r="B352" s="119"/>
      <c r="C352" s="105" t="s">
        <v>478</v>
      </c>
      <c r="D352" s="116" t="s">
        <v>479</v>
      </c>
      <c r="E352" s="106">
        <v>588</v>
      </c>
      <c r="F352" s="88">
        <v>588</v>
      </c>
      <c r="G352" s="314">
        <f t="shared" si="7"/>
        <v>1</v>
      </c>
      <c r="H352" s="324"/>
      <c r="I352" s="324"/>
      <c r="J352" s="316"/>
    </row>
    <row r="353" spans="1:10" s="121" customFormat="1" ht="38.25">
      <c r="A353" s="119"/>
      <c r="B353" s="119"/>
      <c r="C353" s="105" t="s">
        <v>422</v>
      </c>
      <c r="D353" s="116" t="s">
        <v>144</v>
      </c>
      <c r="E353" s="106">
        <v>1281.97</v>
      </c>
      <c r="F353" s="88">
        <v>1281.97</v>
      </c>
      <c r="G353" s="314">
        <f t="shared" si="7"/>
        <v>1</v>
      </c>
      <c r="H353" s="324"/>
      <c r="I353" s="324"/>
      <c r="J353" s="316"/>
    </row>
    <row r="354" spans="1:10" s="121" customFormat="1" ht="12.75">
      <c r="A354" s="119"/>
      <c r="B354" s="119"/>
      <c r="C354" s="105" t="s">
        <v>423</v>
      </c>
      <c r="D354" s="116" t="s">
        <v>424</v>
      </c>
      <c r="E354" s="106">
        <v>2217.4</v>
      </c>
      <c r="F354" s="88">
        <v>2217.4</v>
      </c>
      <c r="G354" s="314">
        <f t="shared" si="7"/>
        <v>1</v>
      </c>
      <c r="H354" s="324"/>
      <c r="I354" s="324"/>
      <c r="J354" s="316"/>
    </row>
    <row r="355" spans="1:10" s="121" customFormat="1" ht="12.75">
      <c r="A355" s="119"/>
      <c r="B355" s="119"/>
      <c r="C355" s="105" t="s">
        <v>414</v>
      </c>
      <c r="D355" s="116" t="s">
        <v>502</v>
      </c>
      <c r="E355" s="106">
        <v>1254</v>
      </c>
      <c r="F355" s="88">
        <v>1122.48</v>
      </c>
      <c r="G355" s="314">
        <f t="shared" si="7"/>
        <v>0.8951196172248804</v>
      </c>
      <c r="H355" s="324"/>
      <c r="I355" s="324"/>
      <c r="J355" s="316"/>
    </row>
    <row r="356" spans="1:10" s="121" customFormat="1" ht="15.75" customHeight="1">
      <c r="A356" s="119"/>
      <c r="B356" s="119"/>
      <c r="C356" s="105" t="s">
        <v>429</v>
      </c>
      <c r="D356" s="116" t="s">
        <v>8</v>
      </c>
      <c r="E356" s="106">
        <v>6016.62</v>
      </c>
      <c r="F356" s="88">
        <v>6016.62</v>
      </c>
      <c r="G356" s="314">
        <f t="shared" si="7"/>
        <v>1</v>
      </c>
      <c r="H356" s="324"/>
      <c r="I356" s="324"/>
      <c r="J356" s="316"/>
    </row>
    <row r="357" spans="1:10" s="121" customFormat="1" ht="27" customHeight="1">
      <c r="A357" s="119"/>
      <c r="B357" s="119"/>
      <c r="C357" s="105" t="s">
        <v>953</v>
      </c>
      <c r="D357" s="116" t="s">
        <v>495</v>
      </c>
      <c r="E357" s="106">
        <v>133.02</v>
      </c>
      <c r="F357" s="88">
        <v>133.02</v>
      </c>
      <c r="G357" s="314">
        <f t="shared" si="7"/>
        <v>1</v>
      </c>
      <c r="H357" s="324"/>
      <c r="I357" s="324"/>
      <c r="J357" s="316"/>
    </row>
    <row r="358" spans="1:10" s="121" customFormat="1" ht="12.75">
      <c r="A358" s="119"/>
      <c r="B358" s="119" t="s">
        <v>543</v>
      </c>
      <c r="C358" s="119"/>
      <c r="D358" s="120" t="s">
        <v>544</v>
      </c>
      <c r="E358" s="92">
        <f>SUM(E343:E357)</f>
        <v>361472</v>
      </c>
      <c r="F358" s="92">
        <f>SUM(F343:F357)</f>
        <v>361340.48</v>
      </c>
      <c r="G358" s="314">
        <f t="shared" si="7"/>
        <v>0.9996361543909348</v>
      </c>
      <c r="H358" s="324"/>
      <c r="I358" s="324"/>
      <c r="J358" s="316"/>
    </row>
    <row r="359" spans="1:10" s="107" customFormat="1" ht="38.25">
      <c r="A359" s="105"/>
      <c r="B359" s="105"/>
      <c r="C359" s="105" t="s">
        <v>346</v>
      </c>
      <c r="D359" s="116" t="s">
        <v>347</v>
      </c>
      <c r="E359" s="106">
        <v>21385.19</v>
      </c>
      <c r="F359" s="106">
        <v>21385.19</v>
      </c>
      <c r="G359" s="314">
        <f t="shared" si="7"/>
        <v>1</v>
      </c>
      <c r="H359" s="325"/>
      <c r="I359" s="325"/>
      <c r="J359" s="317"/>
    </row>
    <row r="360" spans="1:10" s="121" customFormat="1" ht="12.75">
      <c r="A360" s="119"/>
      <c r="B360" s="119" t="s">
        <v>496</v>
      </c>
      <c r="C360" s="119"/>
      <c r="D360" s="120" t="s">
        <v>498</v>
      </c>
      <c r="E360" s="92">
        <f>SUM(E359)</f>
        <v>21385.19</v>
      </c>
      <c r="F360" s="92">
        <f>SUM(F359)</f>
        <v>21385.19</v>
      </c>
      <c r="G360" s="315">
        <f t="shared" si="7"/>
        <v>1</v>
      </c>
      <c r="H360" s="324"/>
      <c r="I360" s="324"/>
      <c r="J360" s="316"/>
    </row>
    <row r="361" spans="1:10" s="121" customFormat="1" ht="12.75">
      <c r="A361" s="119"/>
      <c r="B361" s="119"/>
      <c r="C361" s="105" t="s">
        <v>394</v>
      </c>
      <c r="D361" s="116" t="s">
        <v>411</v>
      </c>
      <c r="E361" s="88">
        <v>7000</v>
      </c>
      <c r="F361" s="88">
        <v>6000</v>
      </c>
      <c r="G361" s="314">
        <f t="shared" si="7"/>
        <v>0.8571428571428571</v>
      </c>
      <c r="H361" s="324"/>
      <c r="I361" s="324"/>
      <c r="J361" s="316"/>
    </row>
    <row r="362" spans="1:10" s="121" customFormat="1" ht="25.5">
      <c r="A362" s="119"/>
      <c r="B362" s="119" t="s">
        <v>896</v>
      </c>
      <c r="C362" s="119"/>
      <c r="D362" s="120" t="s">
        <v>897</v>
      </c>
      <c r="E362" s="92">
        <f>SUM(E361:E361)</f>
        <v>7000</v>
      </c>
      <c r="F362" s="92">
        <f>SUM(F361:F361)</f>
        <v>6000</v>
      </c>
      <c r="G362" s="315">
        <f t="shared" si="7"/>
        <v>0.8571428571428571</v>
      </c>
      <c r="H362" s="324"/>
      <c r="I362" s="324"/>
      <c r="J362" s="316"/>
    </row>
    <row r="363" spans="1:10" s="107" customFormat="1" ht="12.75">
      <c r="A363" s="105"/>
      <c r="B363" s="105"/>
      <c r="C363" s="105" t="s">
        <v>416</v>
      </c>
      <c r="D363" s="116" t="s">
        <v>417</v>
      </c>
      <c r="E363" s="106">
        <v>26345.08</v>
      </c>
      <c r="F363" s="88">
        <v>26345.08</v>
      </c>
      <c r="G363" s="314">
        <f t="shared" si="7"/>
        <v>1</v>
      </c>
      <c r="H363" s="325"/>
      <c r="I363" s="325"/>
      <c r="J363" s="317"/>
    </row>
    <row r="364" spans="1:10" s="107" customFormat="1" ht="12.75">
      <c r="A364" s="105"/>
      <c r="B364" s="105"/>
      <c r="C364" s="105" t="s">
        <v>418</v>
      </c>
      <c r="D364" s="116" t="s">
        <v>419</v>
      </c>
      <c r="E364" s="106">
        <v>1895.77</v>
      </c>
      <c r="F364" s="88">
        <v>1895.77</v>
      </c>
      <c r="G364" s="314">
        <f t="shared" si="7"/>
        <v>1</v>
      </c>
      <c r="H364" s="325"/>
      <c r="I364" s="325"/>
      <c r="J364" s="317"/>
    </row>
    <row r="365" spans="1:10" s="107" customFormat="1" ht="12.75">
      <c r="A365" s="105"/>
      <c r="B365" s="105"/>
      <c r="C365" s="105" t="s">
        <v>409</v>
      </c>
      <c r="D365" s="116" t="s">
        <v>410</v>
      </c>
      <c r="E365" s="106">
        <v>4837.24</v>
      </c>
      <c r="F365" s="88">
        <v>4837.24</v>
      </c>
      <c r="G365" s="314">
        <f t="shared" si="7"/>
        <v>1</v>
      </c>
      <c r="H365" s="325"/>
      <c r="I365" s="325"/>
      <c r="J365" s="317"/>
    </row>
    <row r="366" spans="1:10" s="107" customFormat="1" ht="12.75">
      <c r="A366" s="105"/>
      <c r="B366" s="105"/>
      <c r="C366" s="105" t="s">
        <v>420</v>
      </c>
      <c r="D366" s="116" t="s">
        <v>421</v>
      </c>
      <c r="E366" s="106">
        <v>688.27</v>
      </c>
      <c r="F366" s="88">
        <v>688.27</v>
      </c>
      <c r="G366" s="314">
        <f t="shared" si="7"/>
        <v>1</v>
      </c>
      <c r="H366" s="325"/>
      <c r="I366" s="325"/>
      <c r="J366" s="317"/>
    </row>
    <row r="367" spans="1:10" s="107" customFormat="1" ht="12.75">
      <c r="A367" s="105"/>
      <c r="B367" s="105"/>
      <c r="C367" s="105" t="s">
        <v>476</v>
      </c>
      <c r="D367" s="116" t="s">
        <v>477</v>
      </c>
      <c r="E367" s="106">
        <v>75</v>
      </c>
      <c r="F367" s="88">
        <v>75</v>
      </c>
      <c r="G367" s="314">
        <f t="shared" si="7"/>
        <v>1</v>
      </c>
      <c r="H367" s="325"/>
      <c r="I367" s="325"/>
      <c r="J367" s="317"/>
    </row>
    <row r="368" spans="1:10" s="107" customFormat="1" ht="12.75">
      <c r="A368" s="105"/>
      <c r="B368" s="105"/>
      <c r="C368" s="105" t="s">
        <v>423</v>
      </c>
      <c r="D368" s="116" t="s">
        <v>424</v>
      </c>
      <c r="E368" s="106">
        <v>2438.27</v>
      </c>
      <c r="F368" s="88">
        <v>2438.27</v>
      </c>
      <c r="G368" s="314">
        <f t="shared" si="7"/>
        <v>1</v>
      </c>
      <c r="H368" s="325"/>
      <c r="I368" s="325"/>
      <c r="J368" s="317"/>
    </row>
    <row r="369" spans="1:10" s="107" customFormat="1" ht="25.5">
      <c r="A369" s="105"/>
      <c r="B369" s="105"/>
      <c r="C369" s="105" t="s">
        <v>429</v>
      </c>
      <c r="D369" s="116" t="s">
        <v>8</v>
      </c>
      <c r="E369" s="106">
        <v>1093.93</v>
      </c>
      <c r="F369" s="88">
        <v>1093.93</v>
      </c>
      <c r="G369" s="314">
        <f t="shared" si="7"/>
        <v>1</v>
      </c>
      <c r="H369" s="325"/>
      <c r="I369" s="325"/>
      <c r="J369" s="317"/>
    </row>
    <row r="370" spans="1:10" s="107" customFormat="1" ht="25.5">
      <c r="A370" s="105"/>
      <c r="B370" s="105"/>
      <c r="C370" s="105" t="s">
        <v>425</v>
      </c>
      <c r="D370" s="116" t="s">
        <v>9</v>
      </c>
      <c r="E370" s="106">
        <v>250</v>
      </c>
      <c r="F370" s="88">
        <v>250</v>
      </c>
      <c r="G370" s="314">
        <f t="shared" si="7"/>
        <v>1</v>
      </c>
      <c r="H370" s="325"/>
      <c r="I370" s="325"/>
      <c r="J370" s="317"/>
    </row>
    <row r="371" spans="1:10" s="121" customFormat="1" ht="12.75">
      <c r="A371" s="119"/>
      <c r="B371" s="119" t="s">
        <v>550</v>
      </c>
      <c r="C371" s="119"/>
      <c r="D371" s="120" t="s">
        <v>551</v>
      </c>
      <c r="E371" s="92">
        <f>SUM(E363:E370)</f>
        <v>37623.56</v>
      </c>
      <c r="F371" s="92">
        <f>SUM(F363:F370)</f>
        <v>37623.56</v>
      </c>
      <c r="G371" s="315">
        <f t="shared" si="7"/>
        <v>1</v>
      </c>
      <c r="H371" s="324"/>
      <c r="I371" s="324"/>
      <c r="J371" s="316"/>
    </row>
    <row r="372" spans="1:10" s="10" customFormat="1" ht="65.25" customHeight="1">
      <c r="A372" s="61"/>
      <c r="B372" s="61"/>
      <c r="C372" s="61" t="s">
        <v>482</v>
      </c>
      <c r="D372" s="113" t="s">
        <v>147</v>
      </c>
      <c r="E372" s="88">
        <v>35000</v>
      </c>
      <c r="F372" s="88">
        <v>24388.1</v>
      </c>
      <c r="G372" s="314">
        <f t="shared" si="7"/>
        <v>0.6968028571428571</v>
      </c>
      <c r="H372" s="322"/>
      <c r="I372" s="322"/>
      <c r="J372" s="314"/>
    </row>
    <row r="373" spans="1:10" s="107" customFormat="1" ht="12.75">
      <c r="A373" s="105"/>
      <c r="B373" s="105"/>
      <c r="C373" s="105" t="s">
        <v>349</v>
      </c>
      <c r="D373" s="116" t="s">
        <v>348</v>
      </c>
      <c r="E373" s="106">
        <v>3641640.8</v>
      </c>
      <c r="F373" s="106">
        <v>3641640.8</v>
      </c>
      <c r="G373" s="314">
        <f t="shared" si="7"/>
        <v>1</v>
      </c>
      <c r="H373" s="325"/>
      <c r="I373" s="325"/>
      <c r="J373" s="317"/>
    </row>
    <row r="374" spans="1:10" s="107" customFormat="1" ht="12.75">
      <c r="A374" s="105"/>
      <c r="B374" s="105"/>
      <c r="C374" s="105" t="s">
        <v>416</v>
      </c>
      <c r="D374" s="116" t="s">
        <v>417</v>
      </c>
      <c r="E374" s="106">
        <v>60969.51</v>
      </c>
      <c r="F374" s="106">
        <v>60969.51</v>
      </c>
      <c r="G374" s="314">
        <f t="shared" si="7"/>
        <v>1</v>
      </c>
      <c r="H374" s="325"/>
      <c r="I374" s="325"/>
      <c r="J374" s="317"/>
    </row>
    <row r="375" spans="1:10" s="107" customFormat="1" ht="12.75">
      <c r="A375" s="105"/>
      <c r="B375" s="105"/>
      <c r="C375" s="105" t="s">
        <v>418</v>
      </c>
      <c r="D375" s="116" t="s">
        <v>419</v>
      </c>
      <c r="E375" s="106">
        <v>4311.38</v>
      </c>
      <c r="F375" s="106">
        <v>4311.38</v>
      </c>
      <c r="G375" s="314">
        <f t="shared" si="7"/>
        <v>1</v>
      </c>
      <c r="H375" s="325"/>
      <c r="I375" s="325"/>
      <c r="J375" s="317"/>
    </row>
    <row r="376" spans="1:10" s="107" customFormat="1" ht="12.75">
      <c r="A376" s="105"/>
      <c r="B376" s="105"/>
      <c r="C376" s="105" t="s">
        <v>409</v>
      </c>
      <c r="D376" s="116" t="s">
        <v>410</v>
      </c>
      <c r="E376" s="106">
        <v>124650.11</v>
      </c>
      <c r="F376" s="106">
        <v>124649.8</v>
      </c>
      <c r="G376" s="314">
        <f t="shared" si="7"/>
        <v>0.9999975130386969</v>
      </c>
      <c r="H376" s="325"/>
      <c r="I376" s="325"/>
      <c r="J376" s="317"/>
    </row>
    <row r="377" spans="1:10" s="107" customFormat="1" ht="12.75">
      <c r="A377" s="105"/>
      <c r="B377" s="105"/>
      <c r="C377" s="105" t="s">
        <v>420</v>
      </c>
      <c r="D377" s="116" t="s">
        <v>421</v>
      </c>
      <c r="E377" s="106">
        <v>1592.92</v>
      </c>
      <c r="F377" s="106">
        <v>1592.92</v>
      </c>
      <c r="G377" s="314">
        <f t="shared" si="7"/>
        <v>1</v>
      </c>
      <c r="H377" s="325"/>
      <c r="I377" s="325"/>
      <c r="J377" s="317"/>
    </row>
    <row r="378" spans="1:10" s="107" customFormat="1" ht="12.75">
      <c r="A378" s="105"/>
      <c r="B378" s="105"/>
      <c r="C378" s="105" t="s">
        <v>391</v>
      </c>
      <c r="D378" s="116" t="s">
        <v>392</v>
      </c>
      <c r="E378" s="106">
        <v>6866.07</v>
      </c>
      <c r="F378" s="106">
        <v>6866.07</v>
      </c>
      <c r="G378" s="314">
        <f t="shared" si="7"/>
        <v>1</v>
      </c>
      <c r="H378" s="325"/>
      <c r="I378" s="325"/>
      <c r="J378" s="317"/>
    </row>
    <row r="379" spans="1:10" s="107" customFormat="1" ht="12.75">
      <c r="A379" s="105"/>
      <c r="B379" s="105"/>
      <c r="C379" s="105" t="s">
        <v>476</v>
      </c>
      <c r="D379" s="116" t="s">
        <v>477</v>
      </c>
      <c r="E379" s="106">
        <v>105</v>
      </c>
      <c r="F379" s="106">
        <v>105</v>
      </c>
      <c r="G379" s="314">
        <f t="shared" si="7"/>
        <v>1</v>
      </c>
      <c r="H379" s="325"/>
      <c r="I379" s="325"/>
      <c r="J379" s="317"/>
    </row>
    <row r="380" spans="1:10" s="107" customFormat="1" ht="12.75">
      <c r="A380" s="105"/>
      <c r="B380" s="105"/>
      <c r="C380" s="105" t="s">
        <v>385</v>
      </c>
      <c r="D380" s="116" t="s">
        <v>386</v>
      </c>
      <c r="E380" s="106">
        <v>26063.67</v>
      </c>
      <c r="F380" s="106">
        <v>26063.67</v>
      </c>
      <c r="G380" s="314">
        <f t="shared" si="7"/>
        <v>1</v>
      </c>
      <c r="H380" s="325"/>
      <c r="I380" s="325"/>
      <c r="J380" s="317"/>
    </row>
    <row r="381" spans="1:10" s="107" customFormat="1" ht="38.25">
      <c r="A381" s="105"/>
      <c r="B381" s="105"/>
      <c r="C381" s="105" t="s">
        <v>422</v>
      </c>
      <c r="D381" s="116" t="s">
        <v>144</v>
      </c>
      <c r="E381" s="106">
        <v>958.84</v>
      </c>
      <c r="F381" s="106">
        <v>958.84</v>
      </c>
      <c r="G381" s="314">
        <f t="shared" si="7"/>
        <v>1</v>
      </c>
      <c r="H381" s="325"/>
      <c r="I381" s="325"/>
      <c r="J381" s="317"/>
    </row>
    <row r="382" spans="1:10" s="107" customFormat="1" ht="12.75">
      <c r="A382" s="105"/>
      <c r="B382" s="105"/>
      <c r="C382" s="105" t="s">
        <v>423</v>
      </c>
      <c r="D382" s="116" t="s">
        <v>424</v>
      </c>
      <c r="E382" s="106">
        <v>39.43</v>
      </c>
      <c r="F382" s="106">
        <v>39.43</v>
      </c>
      <c r="G382" s="314">
        <f t="shared" si="7"/>
        <v>1</v>
      </c>
      <c r="H382" s="325"/>
      <c r="I382" s="325"/>
      <c r="J382" s="317"/>
    </row>
    <row r="383" spans="1:10" s="107" customFormat="1" ht="25.5">
      <c r="A383" s="105"/>
      <c r="B383" s="105"/>
      <c r="C383" s="105" t="s">
        <v>429</v>
      </c>
      <c r="D383" s="116" t="s">
        <v>8</v>
      </c>
      <c r="E383" s="106">
        <v>2187.86</v>
      </c>
      <c r="F383" s="106">
        <v>2187.86</v>
      </c>
      <c r="G383" s="314">
        <f t="shared" si="7"/>
        <v>1</v>
      </c>
      <c r="H383" s="325"/>
      <c r="I383" s="325"/>
      <c r="J383" s="317"/>
    </row>
    <row r="384" spans="1:10" s="107" customFormat="1" ht="63.75">
      <c r="A384" s="105"/>
      <c r="B384" s="105"/>
      <c r="C384" s="105" t="s">
        <v>397</v>
      </c>
      <c r="D384" s="116" t="s">
        <v>17</v>
      </c>
      <c r="E384" s="106">
        <v>10000</v>
      </c>
      <c r="F384" s="106">
        <v>8288.73</v>
      </c>
      <c r="G384" s="314">
        <f t="shared" si="7"/>
        <v>0.828873</v>
      </c>
      <c r="H384" s="325"/>
      <c r="I384" s="325"/>
      <c r="J384" s="317"/>
    </row>
    <row r="385" spans="1:10" s="107" customFormat="1" ht="12.75">
      <c r="A385" s="105"/>
      <c r="B385" s="105"/>
      <c r="C385" s="105" t="s">
        <v>898</v>
      </c>
      <c r="D385" s="116" t="s">
        <v>527</v>
      </c>
      <c r="E385" s="106">
        <v>6121.41</v>
      </c>
      <c r="F385" s="106">
        <v>6121.41</v>
      </c>
      <c r="G385" s="314">
        <f t="shared" si="7"/>
        <v>1</v>
      </c>
      <c r="H385" s="325"/>
      <c r="I385" s="325"/>
      <c r="J385" s="317"/>
    </row>
    <row r="386" spans="1:10" s="107" customFormat="1" ht="25.5">
      <c r="A386" s="105"/>
      <c r="B386" s="105"/>
      <c r="C386" s="105" t="s">
        <v>425</v>
      </c>
      <c r="D386" s="116" t="s">
        <v>9</v>
      </c>
      <c r="E386" s="106">
        <v>2036</v>
      </c>
      <c r="F386" s="106">
        <v>2036</v>
      </c>
      <c r="G386" s="314">
        <f t="shared" si="7"/>
        <v>1</v>
      </c>
      <c r="H386" s="325"/>
      <c r="I386" s="325"/>
      <c r="J386" s="317"/>
    </row>
    <row r="387" spans="1:10" s="121" customFormat="1" ht="51">
      <c r="A387" s="119"/>
      <c r="B387" s="119" t="s">
        <v>545</v>
      </c>
      <c r="C387" s="119"/>
      <c r="D387" s="120" t="s">
        <v>852</v>
      </c>
      <c r="E387" s="92">
        <f>SUM(E372:E386)</f>
        <v>3922542.999999999</v>
      </c>
      <c r="F387" s="92">
        <f>SUM(F372:F386)</f>
        <v>3910219.519999999</v>
      </c>
      <c r="G387" s="315">
        <f t="shared" si="7"/>
        <v>0.9968582932041791</v>
      </c>
      <c r="H387" s="324"/>
      <c r="I387" s="324"/>
      <c r="J387" s="316"/>
    </row>
    <row r="388" spans="1:10" s="107" customFormat="1" ht="12.75">
      <c r="A388" s="105"/>
      <c r="B388" s="105"/>
      <c r="C388" s="105" t="s">
        <v>153</v>
      </c>
      <c r="D388" s="116" t="s">
        <v>148</v>
      </c>
      <c r="E388" s="106">
        <v>33482</v>
      </c>
      <c r="F388" s="106">
        <v>31990.69</v>
      </c>
      <c r="G388" s="314">
        <f t="shared" si="7"/>
        <v>0.9554593512932321</v>
      </c>
      <c r="H388" s="325"/>
      <c r="I388" s="325"/>
      <c r="J388" s="317"/>
    </row>
    <row r="389" spans="1:10" s="121" customFormat="1" ht="66" customHeight="1">
      <c r="A389" s="119"/>
      <c r="B389" s="119" t="s">
        <v>546</v>
      </c>
      <c r="C389" s="119"/>
      <c r="D389" s="120" t="s">
        <v>882</v>
      </c>
      <c r="E389" s="92">
        <f>SUM(E388)</f>
        <v>33482</v>
      </c>
      <c r="F389" s="92">
        <f>SUM(F388)</f>
        <v>31990.69</v>
      </c>
      <c r="G389" s="315">
        <f t="shared" si="7"/>
        <v>0.9554593512932321</v>
      </c>
      <c r="H389" s="324"/>
      <c r="I389" s="324"/>
      <c r="J389" s="316"/>
    </row>
    <row r="390" spans="1:10" s="107" customFormat="1" ht="12.75">
      <c r="A390" s="105"/>
      <c r="B390" s="105"/>
      <c r="C390" s="105" t="s">
        <v>349</v>
      </c>
      <c r="D390" s="116" t="s">
        <v>348</v>
      </c>
      <c r="E390" s="106">
        <v>318624.07</v>
      </c>
      <c r="F390" s="106">
        <v>318624.07</v>
      </c>
      <c r="G390" s="314">
        <f t="shared" si="7"/>
        <v>1</v>
      </c>
      <c r="H390" s="325"/>
      <c r="I390" s="325"/>
      <c r="J390" s="317"/>
    </row>
    <row r="391" spans="1:10" s="121" customFormat="1" ht="25.5">
      <c r="A391" s="119"/>
      <c r="B391" s="119" t="s">
        <v>547</v>
      </c>
      <c r="C391" s="119"/>
      <c r="D391" s="120" t="s">
        <v>18</v>
      </c>
      <c r="E391" s="92">
        <f>SUM(E390)</f>
        <v>318624.07</v>
      </c>
      <c r="F391" s="92">
        <f>SUM(F390)</f>
        <v>318624.07</v>
      </c>
      <c r="G391" s="315">
        <f t="shared" si="7"/>
        <v>1</v>
      </c>
      <c r="H391" s="324"/>
      <c r="I391" s="324"/>
      <c r="J391" s="316"/>
    </row>
    <row r="392" spans="1:10" s="121" customFormat="1" ht="12.75">
      <c r="A392" s="119"/>
      <c r="B392" s="119"/>
      <c r="C392" s="105" t="s">
        <v>349</v>
      </c>
      <c r="D392" s="116" t="s">
        <v>348</v>
      </c>
      <c r="E392" s="106">
        <v>21458.68</v>
      </c>
      <c r="F392" s="88">
        <v>21092.03</v>
      </c>
      <c r="G392" s="314">
        <f t="shared" si="7"/>
        <v>0.9829136740936534</v>
      </c>
      <c r="H392" s="324"/>
      <c r="I392" s="324"/>
      <c r="J392" s="316"/>
    </row>
    <row r="393" spans="1:10" s="121" customFormat="1" ht="12.75">
      <c r="A393" s="119"/>
      <c r="B393" s="119"/>
      <c r="C393" s="105" t="s">
        <v>385</v>
      </c>
      <c r="D393" s="116" t="s">
        <v>386</v>
      </c>
      <c r="E393" s="106">
        <v>15.51</v>
      </c>
      <c r="F393" s="88">
        <v>9.08</v>
      </c>
      <c r="G393" s="314">
        <f t="shared" si="7"/>
        <v>0.5854287556415216</v>
      </c>
      <c r="H393" s="324"/>
      <c r="I393" s="324"/>
      <c r="J393" s="316"/>
    </row>
    <row r="394" spans="1:10" s="121" customFormat="1" ht="15" customHeight="1">
      <c r="A394" s="119"/>
      <c r="B394" s="119" t="s">
        <v>650</v>
      </c>
      <c r="C394" s="119"/>
      <c r="D394" s="120" t="s">
        <v>651</v>
      </c>
      <c r="E394" s="92">
        <f>SUM(E392:E393)</f>
        <v>21474.19</v>
      </c>
      <c r="F394" s="92">
        <f>SUM(F392:F393)</f>
        <v>21101.11</v>
      </c>
      <c r="G394" s="315">
        <f t="shared" si="7"/>
        <v>0.9826265856826265</v>
      </c>
      <c r="H394" s="324"/>
      <c r="I394" s="324"/>
      <c r="J394" s="316"/>
    </row>
    <row r="395" spans="1:10" s="121" customFormat="1" ht="69.75" customHeight="1">
      <c r="A395" s="119"/>
      <c r="B395" s="119"/>
      <c r="C395" s="61" t="s">
        <v>482</v>
      </c>
      <c r="D395" s="113" t="s">
        <v>147</v>
      </c>
      <c r="E395" s="88">
        <v>4688</v>
      </c>
      <c r="F395" s="88">
        <v>4232</v>
      </c>
      <c r="G395" s="314">
        <f t="shared" si="7"/>
        <v>0.9027303754266212</v>
      </c>
      <c r="H395" s="324"/>
      <c r="I395" s="324"/>
      <c r="J395" s="316"/>
    </row>
    <row r="396" spans="1:10" s="107" customFormat="1" ht="15" customHeight="1">
      <c r="A396" s="105"/>
      <c r="B396" s="105"/>
      <c r="C396" s="105" t="s">
        <v>349</v>
      </c>
      <c r="D396" s="116" t="s">
        <v>348</v>
      </c>
      <c r="E396" s="106">
        <v>311004.17</v>
      </c>
      <c r="F396" s="106">
        <v>304159.66</v>
      </c>
      <c r="G396" s="314">
        <f t="shared" si="7"/>
        <v>0.9779922243486316</v>
      </c>
      <c r="H396" s="325"/>
      <c r="I396" s="325"/>
      <c r="J396" s="317"/>
    </row>
    <row r="397" spans="1:10" s="121" customFormat="1" ht="12.75">
      <c r="A397" s="119"/>
      <c r="B397" s="119" t="s">
        <v>998</v>
      </c>
      <c r="C397" s="119"/>
      <c r="D397" s="120" t="s">
        <v>999</v>
      </c>
      <c r="E397" s="92">
        <f>SUM(E395:E396)</f>
        <v>315692.17</v>
      </c>
      <c r="F397" s="92">
        <f>SUM(F395:F396)</f>
        <v>308391.66</v>
      </c>
      <c r="G397" s="315">
        <f t="shared" si="7"/>
        <v>0.9768745927401367</v>
      </c>
      <c r="H397" s="324"/>
      <c r="I397" s="324"/>
      <c r="J397" s="316"/>
    </row>
    <row r="398" spans="1:10" s="107" customFormat="1" ht="12.75">
      <c r="A398" s="105"/>
      <c r="B398" s="105"/>
      <c r="C398" s="105" t="s">
        <v>436</v>
      </c>
      <c r="D398" s="116" t="s">
        <v>134</v>
      </c>
      <c r="E398" s="106">
        <v>149.64</v>
      </c>
      <c r="F398" s="106">
        <v>149.64</v>
      </c>
      <c r="G398" s="314">
        <f t="shared" si="7"/>
        <v>1</v>
      </c>
      <c r="H398" s="325"/>
      <c r="I398" s="325"/>
      <c r="J398" s="317"/>
    </row>
    <row r="399" spans="1:10" s="107" customFormat="1" ht="12.75">
      <c r="A399" s="105"/>
      <c r="B399" s="105"/>
      <c r="C399" s="105" t="s">
        <v>349</v>
      </c>
      <c r="D399" s="116" t="s">
        <v>348</v>
      </c>
      <c r="E399" s="106">
        <v>1050</v>
      </c>
      <c r="F399" s="106">
        <v>1050</v>
      </c>
      <c r="G399" s="314">
        <f t="shared" si="7"/>
        <v>1</v>
      </c>
      <c r="H399" s="325"/>
      <c r="I399" s="325"/>
      <c r="J399" s="317"/>
    </row>
    <row r="400" spans="1:10" s="107" customFormat="1" ht="12.75">
      <c r="A400" s="105"/>
      <c r="B400" s="105"/>
      <c r="C400" s="105" t="s">
        <v>416</v>
      </c>
      <c r="D400" s="116" t="s">
        <v>417</v>
      </c>
      <c r="E400" s="106">
        <v>316473.22</v>
      </c>
      <c r="F400" s="106">
        <v>316473.22</v>
      </c>
      <c r="G400" s="314">
        <f t="shared" si="7"/>
        <v>1</v>
      </c>
      <c r="H400" s="325"/>
      <c r="I400" s="325"/>
      <c r="J400" s="317"/>
    </row>
    <row r="401" spans="1:10" s="107" customFormat="1" ht="12.75">
      <c r="A401" s="105"/>
      <c r="B401" s="105"/>
      <c r="C401" s="105" t="s">
        <v>418</v>
      </c>
      <c r="D401" s="116" t="s">
        <v>419</v>
      </c>
      <c r="E401" s="106">
        <v>33754.51</v>
      </c>
      <c r="F401" s="106">
        <v>33754.51</v>
      </c>
      <c r="G401" s="314">
        <f t="shared" si="7"/>
        <v>1</v>
      </c>
      <c r="H401" s="325"/>
      <c r="I401" s="325"/>
      <c r="J401" s="317"/>
    </row>
    <row r="402" spans="1:10" s="107" customFormat="1" ht="12.75">
      <c r="A402" s="105"/>
      <c r="B402" s="105"/>
      <c r="C402" s="105" t="s">
        <v>409</v>
      </c>
      <c r="D402" s="116" t="s">
        <v>410</v>
      </c>
      <c r="E402" s="106">
        <v>59540.62</v>
      </c>
      <c r="F402" s="106">
        <v>59540.62</v>
      </c>
      <c r="G402" s="314">
        <f t="shared" si="7"/>
        <v>1</v>
      </c>
      <c r="H402" s="325"/>
      <c r="I402" s="325"/>
      <c r="J402" s="317"/>
    </row>
    <row r="403" spans="1:10" s="107" customFormat="1" ht="12.75">
      <c r="A403" s="105"/>
      <c r="B403" s="105"/>
      <c r="C403" s="105" t="s">
        <v>420</v>
      </c>
      <c r="D403" s="116" t="s">
        <v>421</v>
      </c>
      <c r="E403" s="106">
        <v>5400.67</v>
      </c>
      <c r="F403" s="106">
        <v>5220.01</v>
      </c>
      <c r="G403" s="314">
        <f t="shared" si="7"/>
        <v>0.9665485948965592</v>
      </c>
      <c r="H403" s="325"/>
      <c r="I403" s="325"/>
      <c r="J403" s="317"/>
    </row>
    <row r="404" spans="1:10" s="107" customFormat="1" ht="12.75">
      <c r="A404" s="105"/>
      <c r="B404" s="105"/>
      <c r="C404" s="105" t="s">
        <v>394</v>
      </c>
      <c r="D404" s="116" t="s">
        <v>411</v>
      </c>
      <c r="E404" s="106">
        <v>4800</v>
      </c>
      <c r="F404" s="106">
        <v>4800</v>
      </c>
      <c r="G404" s="314">
        <f t="shared" si="7"/>
        <v>1</v>
      </c>
      <c r="H404" s="325"/>
      <c r="I404" s="325"/>
      <c r="J404" s="317"/>
    </row>
    <row r="405" spans="1:10" s="107" customFormat="1" ht="12.75">
      <c r="A405" s="105"/>
      <c r="B405" s="105"/>
      <c r="C405" s="105" t="s">
        <v>391</v>
      </c>
      <c r="D405" s="116" t="s">
        <v>392</v>
      </c>
      <c r="E405" s="106">
        <v>3966.75</v>
      </c>
      <c r="F405" s="106">
        <v>3966.75</v>
      </c>
      <c r="G405" s="314">
        <f t="shared" si="7"/>
        <v>1</v>
      </c>
      <c r="H405" s="325"/>
      <c r="I405" s="325"/>
      <c r="J405" s="317"/>
    </row>
    <row r="406" spans="1:10" s="107" customFormat="1" ht="12.75">
      <c r="A406" s="105"/>
      <c r="B406" s="105"/>
      <c r="C406" s="105" t="s">
        <v>476</v>
      </c>
      <c r="D406" s="116" t="s">
        <v>477</v>
      </c>
      <c r="E406" s="106">
        <v>300</v>
      </c>
      <c r="F406" s="106">
        <v>150</v>
      </c>
      <c r="G406" s="314">
        <f t="shared" si="7"/>
        <v>0.5</v>
      </c>
      <c r="H406" s="325"/>
      <c r="I406" s="325"/>
      <c r="J406" s="317"/>
    </row>
    <row r="407" spans="1:10" s="107" customFormat="1" ht="12.75">
      <c r="A407" s="105"/>
      <c r="B407" s="105"/>
      <c r="C407" s="105" t="s">
        <v>385</v>
      </c>
      <c r="D407" s="116" t="s">
        <v>386</v>
      </c>
      <c r="E407" s="106">
        <v>29162.54</v>
      </c>
      <c r="F407" s="106">
        <v>29162.54</v>
      </c>
      <c r="G407" s="314">
        <f t="shared" si="7"/>
        <v>1</v>
      </c>
      <c r="H407" s="325"/>
      <c r="I407" s="325"/>
      <c r="J407" s="317"/>
    </row>
    <row r="408" spans="1:10" s="107" customFormat="1" ht="38.25">
      <c r="A408" s="105"/>
      <c r="B408" s="105"/>
      <c r="C408" s="105" t="s">
        <v>422</v>
      </c>
      <c r="D408" s="116" t="s">
        <v>144</v>
      </c>
      <c r="E408" s="106">
        <v>1300</v>
      </c>
      <c r="F408" s="106">
        <v>1209.51</v>
      </c>
      <c r="G408" s="314">
        <f t="shared" si="7"/>
        <v>0.9303923076923077</v>
      </c>
      <c r="H408" s="325"/>
      <c r="I408" s="325"/>
      <c r="J408" s="317"/>
    </row>
    <row r="409" spans="1:10" s="107" customFormat="1" ht="25.5">
      <c r="A409" s="105"/>
      <c r="B409" s="105"/>
      <c r="C409" s="105" t="s">
        <v>151</v>
      </c>
      <c r="D409" s="116" t="s">
        <v>388</v>
      </c>
      <c r="E409" s="106">
        <v>12192.04</v>
      </c>
      <c r="F409" s="106">
        <v>12192.04</v>
      </c>
      <c r="G409" s="314">
        <f t="shared" si="7"/>
        <v>1</v>
      </c>
      <c r="H409" s="325"/>
      <c r="I409" s="325"/>
      <c r="J409" s="317"/>
    </row>
    <row r="410" spans="1:10" s="107" customFormat="1" ht="12.75">
      <c r="A410" s="105"/>
      <c r="B410" s="105"/>
      <c r="C410" s="105" t="s">
        <v>423</v>
      </c>
      <c r="D410" s="116" t="s">
        <v>424</v>
      </c>
      <c r="E410" s="106">
        <v>4378.92</v>
      </c>
      <c r="F410" s="106">
        <v>4378.92</v>
      </c>
      <c r="G410" s="314">
        <f t="shared" si="7"/>
        <v>1</v>
      </c>
      <c r="H410" s="325"/>
      <c r="I410" s="325"/>
      <c r="J410" s="317"/>
    </row>
    <row r="411" spans="1:10" s="107" customFormat="1" ht="12.75">
      <c r="A411" s="105"/>
      <c r="B411" s="105"/>
      <c r="C411" s="105" t="s">
        <v>414</v>
      </c>
      <c r="D411" s="116" t="s">
        <v>502</v>
      </c>
      <c r="E411" s="106">
        <v>318.75</v>
      </c>
      <c r="F411" s="106">
        <v>318.75</v>
      </c>
      <c r="G411" s="314">
        <f t="shared" si="7"/>
        <v>1</v>
      </c>
      <c r="H411" s="325"/>
      <c r="I411" s="325"/>
      <c r="J411" s="317"/>
    </row>
    <row r="412" spans="1:10" s="107" customFormat="1" ht="16.5" customHeight="1">
      <c r="A412" s="105"/>
      <c r="B412" s="105"/>
      <c r="C412" s="105" t="s">
        <v>429</v>
      </c>
      <c r="D412" s="116" t="s">
        <v>8</v>
      </c>
      <c r="E412" s="106">
        <v>8124.25</v>
      </c>
      <c r="F412" s="106">
        <v>8124.25</v>
      </c>
      <c r="G412" s="314">
        <f t="shared" si="7"/>
        <v>1</v>
      </c>
      <c r="H412" s="325"/>
      <c r="I412" s="325"/>
      <c r="J412" s="317"/>
    </row>
    <row r="413" spans="1:10" s="107" customFormat="1" ht="25.5">
      <c r="A413" s="105"/>
      <c r="B413" s="105"/>
      <c r="C413" s="105" t="s">
        <v>425</v>
      </c>
      <c r="D413" s="116" t="s">
        <v>9</v>
      </c>
      <c r="E413" s="106">
        <v>2328.46</v>
      </c>
      <c r="F413" s="106">
        <v>2328.46</v>
      </c>
      <c r="G413" s="314">
        <f t="shared" si="7"/>
        <v>1</v>
      </c>
      <c r="H413" s="325"/>
      <c r="I413" s="325"/>
      <c r="J413" s="317"/>
    </row>
    <row r="414" spans="1:10" s="121" customFormat="1" ht="12.75">
      <c r="A414" s="119"/>
      <c r="B414" s="119" t="s">
        <v>549</v>
      </c>
      <c r="C414" s="119"/>
      <c r="D414" s="120" t="s">
        <v>552</v>
      </c>
      <c r="E414" s="92">
        <f>SUM(E398:E413)</f>
        <v>483240.36999999994</v>
      </c>
      <c r="F414" s="92">
        <f>SUM(F398:F413)</f>
        <v>482819.22</v>
      </c>
      <c r="G414" s="315">
        <f t="shared" si="7"/>
        <v>0.9991284875475119</v>
      </c>
      <c r="H414" s="324"/>
      <c r="I414" s="324"/>
      <c r="J414" s="316"/>
    </row>
    <row r="415" spans="1:10" s="121" customFormat="1" ht="12.75">
      <c r="A415" s="119"/>
      <c r="B415" s="119"/>
      <c r="C415" s="105" t="s">
        <v>416</v>
      </c>
      <c r="D415" s="116" t="s">
        <v>417</v>
      </c>
      <c r="E415" s="106">
        <v>28143.75</v>
      </c>
      <c r="F415" s="88">
        <v>28143.75</v>
      </c>
      <c r="G415" s="314">
        <f t="shared" si="7"/>
        <v>1</v>
      </c>
      <c r="H415" s="324"/>
      <c r="I415" s="324"/>
      <c r="J415" s="316"/>
    </row>
    <row r="416" spans="1:10" s="121" customFormat="1" ht="12.75">
      <c r="A416" s="119"/>
      <c r="B416" s="119"/>
      <c r="C416" s="105" t="s">
        <v>418</v>
      </c>
      <c r="D416" s="116" t="s">
        <v>419</v>
      </c>
      <c r="E416" s="106">
        <v>2095.89</v>
      </c>
      <c r="F416" s="88">
        <v>2095.89</v>
      </c>
      <c r="G416" s="314">
        <f aca="true" t="shared" si="8" ref="G416:G495">F416/E416</f>
        <v>1</v>
      </c>
      <c r="H416" s="324"/>
      <c r="I416" s="324"/>
      <c r="J416" s="316"/>
    </row>
    <row r="417" spans="1:10" s="121" customFormat="1" ht="12.75">
      <c r="A417" s="119"/>
      <c r="B417" s="119"/>
      <c r="C417" s="105" t="s">
        <v>409</v>
      </c>
      <c r="D417" s="116" t="s">
        <v>410</v>
      </c>
      <c r="E417" s="106">
        <v>13663.03</v>
      </c>
      <c r="F417" s="88">
        <v>13645.58</v>
      </c>
      <c r="G417" s="314">
        <f t="shared" si="8"/>
        <v>0.9987228308801195</v>
      </c>
      <c r="H417" s="324"/>
      <c r="I417" s="324"/>
      <c r="J417" s="316"/>
    </row>
    <row r="418" spans="1:10" s="121" customFormat="1" ht="12.75">
      <c r="A418" s="119"/>
      <c r="B418" s="119"/>
      <c r="C418" s="105" t="s">
        <v>420</v>
      </c>
      <c r="D418" s="116" t="s">
        <v>421</v>
      </c>
      <c r="E418" s="106">
        <v>1038.35</v>
      </c>
      <c r="F418" s="88">
        <v>1038.35</v>
      </c>
      <c r="G418" s="314">
        <f t="shared" si="8"/>
        <v>1</v>
      </c>
      <c r="H418" s="324"/>
      <c r="I418" s="324"/>
      <c r="J418" s="316"/>
    </row>
    <row r="419" spans="1:10" s="121" customFormat="1" ht="12.75">
      <c r="A419" s="119"/>
      <c r="B419" s="119"/>
      <c r="C419" s="105" t="s">
        <v>394</v>
      </c>
      <c r="D419" s="116" t="s">
        <v>411</v>
      </c>
      <c r="E419" s="106">
        <v>110197</v>
      </c>
      <c r="F419" s="88">
        <v>110197</v>
      </c>
      <c r="G419" s="314">
        <f t="shared" si="8"/>
        <v>1</v>
      </c>
      <c r="H419" s="324"/>
      <c r="I419" s="324"/>
      <c r="J419" s="316"/>
    </row>
    <row r="420" spans="1:10" s="121" customFormat="1" ht="12.75">
      <c r="A420" s="119"/>
      <c r="B420" s="119"/>
      <c r="C420" s="105" t="s">
        <v>423</v>
      </c>
      <c r="D420" s="116" t="s">
        <v>424</v>
      </c>
      <c r="E420" s="106">
        <v>1361.94</v>
      </c>
      <c r="F420" s="88">
        <v>1361.94</v>
      </c>
      <c r="G420" s="314">
        <f t="shared" si="8"/>
        <v>1</v>
      </c>
      <c r="H420" s="324"/>
      <c r="I420" s="324"/>
      <c r="J420" s="316"/>
    </row>
    <row r="421" spans="1:10" s="121" customFormat="1" ht="25.5">
      <c r="A421" s="119"/>
      <c r="B421" s="119"/>
      <c r="C421" s="105" t="s">
        <v>429</v>
      </c>
      <c r="D421" s="116" t="s">
        <v>8</v>
      </c>
      <c r="E421" s="106">
        <v>1093.93</v>
      </c>
      <c r="F421" s="88">
        <v>1093.93</v>
      </c>
      <c r="G421" s="314">
        <f t="shared" si="8"/>
        <v>1</v>
      </c>
      <c r="H421" s="324"/>
      <c r="I421" s="324"/>
      <c r="J421" s="316"/>
    </row>
    <row r="422" spans="1:10" s="121" customFormat="1" ht="25.5">
      <c r="A422" s="119"/>
      <c r="B422" s="119" t="s">
        <v>553</v>
      </c>
      <c r="C422" s="119"/>
      <c r="D422" s="120" t="s">
        <v>654</v>
      </c>
      <c r="E422" s="92">
        <f>SUM(E415:E421)</f>
        <v>157593.88999999998</v>
      </c>
      <c r="F422" s="92">
        <f>SUM(F415:F421)</f>
        <v>157576.44</v>
      </c>
      <c r="G422" s="315">
        <f t="shared" si="8"/>
        <v>0.9998892723569424</v>
      </c>
      <c r="H422" s="324"/>
      <c r="I422" s="324"/>
      <c r="J422" s="316"/>
    </row>
    <row r="423" spans="1:10" s="121" customFormat="1" ht="12.75">
      <c r="A423" s="119"/>
      <c r="B423" s="119"/>
      <c r="C423" s="105" t="s">
        <v>349</v>
      </c>
      <c r="D423" s="116" t="s">
        <v>348</v>
      </c>
      <c r="E423" s="88">
        <v>12000</v>
      </c>
      <c r="F423" s="88">
        <v>12000</v>
      </c>
      <c r="G423" s="314">
        <f t="shared" si="8"/>
        <v>1</v>
      </c>
      <c r="H423" s="324"/>
      <c r="I423" s="324"/>
      <c r="J423" s="316"/>
    </row>
    <row r="424" spans="1:10" s="121" customFormat="1" ht="12.75">
      <c r="A424" s="119"/>
      <c r="B424" s="119" t="s">
        <v>714</v>
      </c>
      <c r="C424" s="119"/>
      <c r="D424" s="120" t="s">
        <v>372</v>
      </c>
      <c r="E424" s="92">
        <f>SUM(E423)</f>
        <v>12000</v>
      </c>
      <c r="F424" s="92">
        <f>SUM(F423)</f>
        <v>12000</v>
      </c>
      <c r="G424" s="315">
        <f t="shared" si="8"/>
        <v>1</v>
      </c>
      <c r="H424" s="324"/>
      <c r="I424" s="324"/>
      <c r="J424" s="316"/>
    </row>
    <row r="425" spans="1:10" s="121" customFormat="1" ht="12.75">
      <c r="A425" s="119"/>
      <c r="B425" s="119"/>
      <c r="C425" s="105" t="s">
        <v>349</v>
      </c>
      <c r="D425" s="116" t="s">
        <v>348</v>
      </c>
      <c r="E425" s="106">
        <v>473326.77</v>
      </c>
      <c r="F425" s="88">
        <v>456132.18</v>
      </c>
      <c r="G425" s="314">
        <f t="shared" si="8"/>
        <v>0.9636728976896869</v>
      </c>
      <c r="H425" s="324"/>
      <c r="I425" s="324"/>
      <c r="J425" s="316"/>
    </row>
    <row r="426" spans="1:10" s="121" customFormat="1" ht="12.75">
      <c r="A426" s="119"/>
      <c r="B426" s="119"/>
      <c r="C426" s="105" t="s">
        <v>416</v>
      </c>
      <c r="D426" s="116" t="s">
        <v>417</v>
      </c>
      <c r="E426" s="106">
        <v>780</v>
      </c>
      <c r="F426" s="88">
        <v>780</v>
      </c>
      <c r="G426" s="314">
        <f t="shared" si="8"/>
        <v>1</v>
      </c>
      <c r="H426" s="324"/>
      <c r="I426" s="324"/>
      <c r="J426" s="316"/>
    </row>
    <row r="427" spans="1:10" s="121" customFormat="1" ht="12.75">
      <c r="A427" s="119"/>
      <c r="B427" s="119"/>
      <c r="C427" s="105" t="s">
        <v>409</v>
      </c>
      <c r="D427" s="116" t="s">
        <v>410</v>
      </c>
      <c r="E427" s="106">
        <v>134.3</v>
      </c>
      <c r="F427" s="88">
        <v>134.3</v>
      </c>
      <c r="G427" s="314">
        <f t="shared" si="8"/>
        <v>1</v>
      </c>
      <c r="H427" s="324"/>
      <c r="I427" s="324"/>
      <c r="J427" s="316"/>
    </row>
    <row r="428" spans="1:10" s="121" customFormat="1" ht="12.75">
      <c r="A428" s="119"/>
      <c r="B428" s="119"/>
      <c r="C428" s="105" t="s">
        <v>420</v>
      </c>
      <c r="D428" s="116" t="s">
        <v>421</v>
      </c>
      <c r="E428" s="106">
        <v>19.11</v>
      </c>
      <c r="F428" s="88">
        <v>19.11</v>
      </c>
      <c r="G428" s="314">
        <f t="shared" si="8"/>
        <v>1</v>
      </c>
      <c r="H428" s="324"/>
      <c r="I428" s="324"/>
      <c r="J428" s="316"/>
    </row>
    <row r="429" spans="1:10" s="121" customFormat="1" ht="12.75">
      <c r="A429" s="119"/>
      <c r="B429" s="119"/>
      <c r="C429" s="105" t="s">
        <v>391</v>
      </c>
      <c r="D429" s="116" t="s">
        <v>392</v>
      </c>
      <c r="E429" s="106">
        <v>1733</v>
      </c>
      <c r="F429" s="88">
        <v>39.96</v>
      </c>
      <c r="G429" s="314">
        <f t="shared" si="8"/>
        <v>0.023058280438545874</v>
      </c>
      <c r="H429" s="324"/>
      <c r="I429" s="324"/>
      <c r="J429" s="316"/>
    </row>
    <row r="430" spans="1:10" s="121" customFormat="1" ht="12.75">
      <c r="A430" s="119"/>
      <c r="B430" s="119"/>
      <c r="C430" s="105" t="s">
        <v>385</v>
      </c>
      <c r="D430" s="116" t="s">
        <v>386</v>
      </c>
      <c r="E430" s="106">
        <v>3644</v>
      </c>
      <c r="F430" s="88">
        <v>1980</v>
      </c>
      <c r="G430" s="314">
        <f t="shared" si="8"/>
        <v>0.5433589462129528</v>
      </c>
      <c r="H430" s="324"/>
      <c r="I430" s="324"/>
      <c r="J430" s="316"/>
    </row>
    <row r="431" spans="1:10" s="121" customFormat="1" ht="38.25">
      <c r="A431" s="119"/>
      <c r="B431" s="119"/>
      <c r="C431" s="105" t="s">
        <v>422</v>
      </c>
      <c r="D431" s="116" t="s">
        <v>144</v>
      </c>
      <c r="E431" s="106">
        <v>536</v>
      </c>
      <c r="F431" s="88">
        <v>536</v>
      </c>
      <c r="G431" s="314">
        <f t="shared" si="8"/>
        <v>1</v>
      </c>
      <c r="H431" s="324"/>
      <c r="I431" s="324"/>
      <c r="J431" s="316"/>
    </row>
    <row r="432" spans="1:10" s="121" customFormat="1" ht="12.75">
      <c r="A432" s="119"/>
      <c r="B432" s="119" t="s">
        <v>555</v>
      </c>
      <c r="C432" s="119"/>
      <c r="D432" s="120" t="s">
        <v>225</v>
      </c>
      <c r="E432" s="92">
        <f>SUM(E425:E431)</f>
        <v>480173.18</v>
      </c>
      <c r="F432" s="92">
        <f>SUM(F425:F431)</f>
        <v>459621.55</v>
      </c>
      <c r="G432" s="315">
        <f t="shared" si="8"/>
        <v>0.9571995462137223</v>
      </c>
      <c r="H432" s="324"/>
      <c r="I432" s="324"/>
      <c r="J432" s="316"/>
    </row>
    <row r="433" spans="1:10" s="129" customFormat="1" ht="15.75">
      <c r="A433" s="126" t="s">
        <v>541</v>
      </c>
      <c r="B433" s="126"/>
      <c r="C433" s="126"/>
      <c r="D433" s="127" t="s">
        <v>542</v>
      </c>
      <c r="E433" s="92">
        <f>E342+E358+E360+E362+E371+E387+E389+E391+E394+E397+E414+E422+E424+E432</f>
        <v>6519862.269999999</v>
      </c>
      <c r="F433" s="92">
        <f>F342+F358+F360+F362+F371+F387+F389+F391+F394+F397+F414+F422+F424+F432</f>
        <v>6476252.14</v>
      </c>
      <c r="G433" s="315">
        <f t="shared" si="8"/>
        <v>0.993311188458587</v>
      </c>
      <c r="H433" s="326"/>
      <c r="I433" s="326"/>
      <c r="J433" s="318"/>
    </row>
    <row r="434" spans="1:10" s="129" customFormat="1" ht="15.75">
      <c r="A434" s="126"/>
      <c r="B434" s="126"/>
      <c r="C434" s="105" t="s">
        <v>416</v>
      </c>
      <c r="D434" s="116" t="s">
        <v>417</v>
      </c>
      <c r="E434" s="88">
        <v>15800</v>
      </c>
      <c r="F434" s="88">
        <v>15441.5</v>
      </c>
      <c r="G434" s="314">
        <f t="shared" si="8"/>
        <v>0.9773101265822784</v>
      </c>
      <c r="H434" s="326"/>
      <c r="I434" s="326"/>
      <c r="J434" s="318"/>
    </row>
    <row r="435" spans="1:10" s="129" customFormat="1" ht="15.75">
      <c r="A435" s="126"/>
      <c r="B435" s="126"/>
      <c r="C435" s="105" t="s">
        <v>409</v>
      </c>
      <c r="D435" s="116" t="s">
        <v>410</v>
      </c>
      <c r="E435" s="88">
        <v>2850</v>
      </c>
      <c r="F435" s="88">
        <v>2808.8</v>
      </c>
      <c r="G435" s="314">
        <f t="shared" si="8"/>
        <v>0.9855438596491228</v>
      </c>
      <c r="H435" s="326"/>
      <c r="I435" s="326"/>
      <c r="J435" s="318"/>
    </row>
    <row r="436" spans="1:10" s="129" customFormat="1" ht="15.75">
      <c r="A436" s="126"/>
      <c r="B436" s="126"/>
      <c r="C436" s="105" t="s">
        <v>420</v>
      </c>
      <c r="D436" s="116" t="s">
        <v>421</v>
      </c>
      <c r="E436" s="88">
        <v>350</v>
      </c>
      <c r="F436" s="88">
        <v>329.32</v>
      </c>
      <c r="G436" s="314">
        <f t="shared" si="8"/>
        <v>0.9409142857142857</v>
      </c>
      <c r="H436" s="326"/>
      <c r="I436" s="326"/>
      <c r="J436" s="318"/>
    </row>
    <row r="437" spans="1:10" s="129" customFormat="1" ht="15.75">
      <c r="A437" s="126"/>
      <c r="B437" s="126"/>
      <c r="C437" s="105" t="s">
        <v>391</v>
      </c>
      <c r="D437" s="116" t="s">
        <v>392</v>
      </c>
      <c r="E437" s="88">
        <v>19420</v>
      </c>
      <c r="F437" s="88">
        <v>17639.16</v>
      </c>
      <c r="G437" s="314">
        <f t="shared" si="8"/>
        <v>0.9082986611740473</v>
      </c>
      <c r="H437" s="326"/>
      <c r="I437" s="326"/>
      <c r="J437" s="318"/>
    </row>
    <row r="438" spans="1:10" s="129" customFormat="1" ht="25.5">
      <c r="A438" s="126"/>
      <c r="B438" s="126"/>
      <c r="C438" s="105" t="s">
        <v>340</v>
      </c>
      <c r="D438" s="116" t="s">
        <v>341</v>
      </c>
      <c r="E438" s="88">
        <v>17160</v>
      </c>
      <c r="F438" s="88">
        <v>13659.23</v>
      </c>
      <c r="G438" s="314">
        <f t="shared" si="8"/>
        <v>0.7959924242424242</v>
      </c>
      <c r="H438" s="326"/>
      <c r="I438" s="326"/>
      <c r="J438" s="318"/>
    </row>
    <row r="439" spans="1:10" s="129" customFormat="1" ht="15.75">
      <c r="A439" s="126"/>
      <c r="B439" s="126"/>
      <c r="C439" s="105" t="s">
        <v>474</v>
      </c>
      <c r="D439" s="116" t="s">
        <v>475</v>
      </c>
      <c r="E439" s="88">
        <v>4000</v>
      </c>
      <c r="F439" s="88">
        <v>3417.1</v>
      </c>
      <c r="G439" s="314">
        <f t="shared" si="8"/>
        <v>0.854275</v>
      </c>
      <c r="H439" s="326"/>
      <c r="I439" s="326"/>
      <c r="J439" s="318"/>
    </row>
    <row r="440" spans="1:10" s="129" customFormat="1" ht="15.75">
      <c r="A440" s="126"/>
      <c r="B440" s="126"/>
      <c r="C440" s="105" t="s">
        <v>476</v>
      </c>
      <c r="D440" s="116" t="s">
        <v>477</v>
      </c>
      <c r="E440" s="88">
        <v>400</v>
      </c>
      <c r="F440" s="88">
        <v>180</v>
      </c>
      <c r="G440" s="314">
        <f t="shared" si="8"/>
        <v>0.45</v>
      </c>
      <c r="H440" s="326"/>
      <c r="I440" s="326"/>
      <c r="J440" s="318"/>
    </row>
    <row r="441" spans="1:10" s="129" customFormat="1" ht="15.75">
      <c r="A441" s="126"/>
      <c r="B441" s="126"/>
      <c r="C441" s="105" t="s">
        <v>385</v>
      </c>
      <c r="D441" s="116" t="s">
        <v>386</v>
      </c>
      <c r="E441" s="88">
        <v>6000</v>
      </c>
      <c r="F441" s="88">
        <v>5690.39</v>
      </c>
      <c r="G441" s="314">
        <f t="shared" si="8"/>
        <v>0.9483983333333333</v>
      </c>
      <c r="H441" s="326"/>
      <c r="I441" s="326"/>
      <c r="J441" s="318"/>
    </row>
    <row r="442" spans="1:10" s="129" customFormat="1" ht="15.75">
      <c r="A442" s="126"/>
      <c r="B442" s="126"/>
      <c r="C442" s="105" t="s">
        <v>423</v>
      </c>
      <c r="D442" s="116" t="s">
        <v>424</v>
      </c>
      <c r="E442" s="88">
        <v>200</v>
      </c>
      <c r="F442" s="88">
        <v>186.42</v>
      </c>
      <c r="G442" s="314">
        <f t="shared" si="8"/>
        <v>0.9320999999999999</v>
      </c>
      <c r="H442" s="326"/>
      <c r="I442" s="326"/>
      <c r="J442" s="318"/>
    </row>
    <row r="443" spans="1:10" s="129" customFormat="1" ht="25.5">
      <c r="A443" s="126"/>
      <c r="B443" s="126"/>
      <c r="C443" s="105" t="s">
        <v>429</v>
      </c>
      <c r="D443" s="116" t="s">
        <v>8</v>
      </c>
      <c r="E443" s="88">
        <v>640</v>
      </c>
      <c r="F443" s="88">
        <v>638.13</v>
      </c>
      <c r="G443" s="314">
        <f t="shared" si="8"/>
        <v>0.997078125</v>
      </c>
      <c r="H443" s="326"/>
      <c r="I443" s="326"/>
      <c r="J443" s="318"/>
    </row>
    <row r="444" spans="1:10" s="129" customFormat="1" ht="25.5">
      <c r="A444" s="126"/>
      <c r="B444" s="126"/>
      <c r="C444" s="105" t="s">
        <v>425</v>
      </c>
      <c r="D444" s="116" t="s">
        <v>9</v>
      </c>
      <c r="E444" s="88">
        <v>180</v>
      </c>
      <c r="F444" s="88">
        <v>90</v>
      </c>
      <c r="G444" s="314">
        <f t="shared" si="8"/>
        <v>0.5</v>
      </c>
      <c r="H444" s="326"/>
      <c r="I444" s="326"/>
      <c r="J444" s="318"/>
    </row>
    <row r="445" spans="1:10" s="129" customFormat="1" ht="15.75">
      <c r="A445" s="126"/>
      <c r="B445" s="126"/>
      <c r="C445" s="105" t="s">
        <v>393</v>
      </c>
      <c r="D445" s="113" t="s">
        <v>342</v>
      </c>
      <c r="E445" s="92"/>
      <c r="F445" s="92"/>
      <c r="G445" s="315"/>
      <c r="H445" s="322">
        <v>672575</v>
      </c>
      <c r="I445" s="322">
        <v>671942.67</v>
      </c>
      <c r="J445" s="314">
        <f>I445/H445</f>
        <v>0.9990598371928782</v>
      </c>
    </row>
    <row r="446" spans="1:10" s="129" customFormat="1" ht="15.75">
      <c r="A446" s="126"/>
      <c r="B446" s="119" t="s">
        <v>462</v>
      </c>
      <c r="C446" s="126"/>
      <c r="D446" s="127" t="s">
        <v>389</v>
      </c>
      <c r="E446" s="92">
        <f>SUM(E434:E445)</f>
        <v>67000</v>
      </c>
      <c r="F446" s="92">
        <f>SUM(F434:F445)</f>
        <v>60080.04999999999</v>
      </c>
      <c r="G446" s="315">
        <f t="shared" si="8"/>
        <v>0.8967171641791043</v>
      </c>
      <c r="H446" s="324">
        <f>SUM(H445)</f>
        <v>672575</v>
      </c>
      <c r="I446" s="324">
        <f>SUM(I445)</f>
        <v>671942.67</v>
      </c>
      <c r="J446" s="315">
        <f>I446/H446</f>
        <v>0.9990598371928782</v>
      </c>
    </row>
    <row r="447" spans="1:10" s="121" customFormat="1" ht="80.25" customHeight="1">
      <c r="A447" s="119"/>
      <c r="B447" s="119"/>
      <c r="C447" s="61" t="s">
        <v>899</v>
      </c>
      <c r="D447" s="113" t="s">
        <v>19</v>
      </c>
      <c r="E447" s="106">
        <v>20400</v>
      </c>
      <c r="F447" s="88">
        <v>20230</v>
      </c>
      <c r="G447" s="314">
        <f t="shared" si="8"/>
        <v>0.9916666666666667</v>
      </c>
      <c r="H447" s="324"/>
      <c r="I447" s="324"/>
      <c r="J447" s="316"/>
    </row>
    <row r="448" spans="1:10" s="121" customFormat="1" ht="28.5" customHeight="1">
      <c r="A448" s="119"/>
      <c r="B448" s="119"/>
      <c r="C448" s="61" t="s">
        <v>906</v>
      </c>
      <c r="D448" s="113" t="s">
        <v>20</v>
      </c>
      <c r="E448" s="106">
        <v>8353.74</v>
      </c>
      <c r="F448" s="88">
        <v>6369.12</v>
      </c>
      <c r="G448" s="314">
        <f t="shared" si="8"/>
        <v>0.7624273678615806</v>
      </c>
      <c r="H448" s="324"/>
      <c r="I448" s="324"/>
      <c r="J448" s="316"/>
    </row>
    <row r="449" spans="1:10" s="121" customFormat="1" ht="65.25" customHeight="1">
      <c r="A449" s="119"/>
      <c r="B449" s="119"/>
      <c r="C449" s="61" t="s">
        <v>907</v>
      </c>
      <c r="D449" s="113" t="s">
        <v>21</v>
      </c>
      <c r="E449" s="106">
        <v>442.26</v>
      </c>
      <c r="F449" s="88">
        <v>337.18</v>
      </c>
      <c r="G449" s="314">
        <f t="shared" si="8"/>
        <v>0.7624022068466513</v>
      </c>
      <c r="H449" s="324"/>
      <c r="I449" s="324"/>
      <c r="J449" s="316"/>
    </row>
    <row r="450" spans="1:10" s="121" customFormat="1" ht="33" customHeight="1">
      <c r="A450" s="119"/>
      <c r="B450" s="119"/>
      <c r="C450" s="61" t="s">
        <v>908</v>
      </c>
      <c r="D450" s="113" t="s">
        <v>22</v>
      </c>
      <c r="E450" s="106">
        <v>133177.99</v>
      </c>
      <c r="F450" s="88">
        <v>132505.73</v>
      </c>
      <c r="G450" s="314">
        <f t="shared" si="8"/>
        <v>0.9949521688981792</v>
      </c>
      <c r="H450" s="324"/>
      <c r="I450" s="324"/>
      <c r="J450" s="316"/>
    </row>
    <row r="451" spans="1:10" s="121" customFormat="1" ht="78.75" customHeight="1">
      <c r="A451" s="119"/>
      <c r="B451" s="119"/>
      <c r="C451" s="61" t="s">
        <v>909</v>
      </c>
      <c r="D451" s="113" t="s">
        <v>23</v>
      </c>
      <c r="E451" s="106">
        <v>7388.18</v>
      </c>
      <c r="F451" s="88">
        <v>7330.12</v>
      </c>
      <c r="G451" s="314">
        <f t="shared" si="8"/>
        <v>0.9921415016959522</v>
      </c>
      <c r="H451" s="324"/>
      <c r="I451" s="324"/>
      <c r="J451" s="316"/>
    </row>
    <row r="452" spans="1:10" s="121" customFormat="1" ht="38.25" customHeight="1">
      <c r="A452" s="119"/>
      <c r="B452" s="119"/>
      <c r="C452" s="61" t="s">
        <v>910</v>
      </c>
      <c r="D452" s="113" t="s">
        <v>24</v>
      </c>
      <c r="E452" s="106">
        <v>10483.36</v>
      </c>
      <c r="F452" s="88">
        <v>10483.36</v>
      </c>
      <c r="G452" s="314">
        <f t="shared" si="8"/>
        <v>1</v>
      </c>
      <c r="H452" s="324"/>
      <c r="I452" s="324"/>
      <c r="J452" s="316"/>
    </row>
    <row r="453" spans="1:10" s="121" customFormat="1" ht="79.5" customHeight="1">
      <c r="A453" s="119"/>
      <c r="B453" s="119"/>
      <c r="C453" s="61" t="s">
        <v>911</v>
      </c>
      <c r="D453" s="113" t="s">
        <v>25</v>
      </c>
      <c r="E453" s="106">
        <v>101.93</v>
      </c>
      <c r="F453" s="88"/>
      <c r="G453" s="315"/>
      <c r="H453" s="324"/>
      <c r="I453" s="324"/>
      <c r="J453" s="316"/>
    </row>
    <row r="454" spans="1:10" s="121" customFormat="1" ht="18.75" customHeight="1">
      <c r="A454" s="119"/>
      <c r="B454" s="119"/>
      <c r="C454" s="61" t="s">
        <v>409</v>
      </c>
      <c r="D454" s="113" t="s">
        <v>410</v>
      </c>
      <c r="E454" s="106">
        <v>1456.14</v>
      </c>
      <c r="F454" s="88">
        <v>1456.14</v>
      </c>
      <c r="G454" s="314">
        <f t="shared" si="8"/>
        <v>1</v>
      </c>
      <c r="H454" s="324"/>
      <c r="I454" s="324"/>
      <c r="J454" s="316"/>
    </row>
    <row r="455" spans="1:10" s="121" customFormat="1" ht="37.5" customHeight="1">
      <c r="A455" s="119"/>
      <c r="B455" s="119"/>
      <c r="C455" s="61" t="s">
        <v>912</v>
      </c>
      <c r="D455" s="113" t="s">
        <v>26</v>
      </c>
      <c r="E455" s="106">
        <v>24922.98</v>
      </c>
      <c r="F455" s="88">
        <v>24784.49</v>
      </c>
      <c r="G455" s="314">
        <f t="shared" si="8"/>
        <v>0.9944432808596726</v>
      </c>
      <c r="H455" s="324"/>
      <c r="I455" s="324"/>
      <c r="J455" s="316"/>
    </row>
    <row r="456" spans="1:10" s="121" customFormat="1" ht="78" customHeight="1">
      <c r="A456" s="119"/>
      <c r="B456" s="119"/>
      <c r="C456" s="61" t="s">
        <v>915</v>
      </c>
      <c r="D456" s="113" t="s">
        <v>27</v>
      </c>
      <c r="E456" s="106">
        <v>1677.51</v>
      </c>
      <c r="F456" s="88">
        <v>1535.2</v>
      </c>
      <c r="G456" s="314">
        <f t="shared" si="8"/>
        <v>0.9151659304564503</v>
      </c>
      <c r="H456" s="324"/>
      <c r="I456" s="324"/>
      <c r="J456" s="316"/>
    </row>
    <row r="457" spans="1:10" s="121" customFormat="1" ht="21.75" customHeight="1">
      <c r="A457" s="119"/>
      <c r="B457" s="119"/>
      <c r="C457" s="61" t="s">
        <v>420</v>
      </c>
      <c r="D457" s="113" t="s">
        <v>421</v>
      </c>
      <c r="E457" s="106">
        <v>191.84</v>
      </c>
      <c r="F457" s="88">
        <v>191.84</v>
      </c>
      <c r="G457" s="314">
        <f t="shared" si="8"/>
        <v>1</v>
      </c>
      <c r="H457" s="324"/>
      <c r="I457" s="324"/>
      <c r="J457" s="316"/>
    </row>
    <row r="458" spans="1:10" s="121" customFormat="1" ht="28.5" customHeight="1">
      <c r="A458" s="119"/>
      <c r="B458" s="119"/>
      <c r="C458" s="61" t="s">
        <v>916</v>
      </c>
      <c r="D458" s="113" t="s">
        <v>28</v>
      </c>
      <c r="E458" s="106">
        <v>3138.75</v>
      </c>
      <c r="F458" s="88">
        <v>2825.4</v>
      </c>
      <c r="G458" s="314">
        <f t="shared" si="8"/>
        <v>0.9001672640382318</v>
      </c>
      <c r="H458" s="324"/>
      <c r="I458" s="324"/>
      <c r="J458" s="316"/>
    </row>
    <row r="459" spans="1:10" s="121" customFormat="1" ht="77.25" customHeight="1">
      <c r="A459" s="119"/>
      <c r="B459" s="119"/>
      <c r="C459" s="61" t="s">
        <v>917</v>
      </c>
      <c r="D459" s="113" t="s">
        <v>29</v>
      </c>
      <c r="E459" s="106">
        <v>200.61</v>
      </c>
      <c r="F459" s="88">
        <v>182.74</v>
      </c>
      <c r="G459" s="314">
        <f t="shared" si="8"/>
        <v>0.9109216888490105</v>
      </c>
      <c r="H459" s="324"/>
      <c r="I459" s="324"/>
      <c r="J459" s="316"/>
    </row>
    <row r="460" spans="1:10" s="121" customFormat="1" ht="77.25" customHeight="1">
      <c r="A460" s="119"/>
      <c r="B460" s="119"/>
      <c r="C460" s="61" t="s">
        <v>918</v>
      </c>
      <c r="D460" s="113" t="s">
        <v>34</v>
      </c>
      <c r="E460" s="106">
        <v>238.05</v>
      </c>
      <c r="F460" s="88">
        <v>238.05</v>
      </c>
      <c r="G460" s="314">
        <f t="shared" si="8"/>
        <v>1</v>
      </c>
      <c r="H460" s="324"/>
      <c r="I460" s="324"/>
      <c r="J460" s="316"/>
    </row>
    <row r="461" spans="1:10" s="121" customFormat="1" ht="35.25" customHeight="1">
      <c r="A461" s="119"/>
      <c r="B461" s="119"/>
      <c r="C461" s="61" t="s">
        <v>919</v>
      </c>
      <c r="D461" s="113" t="s">
        <v>35</v>
      </c>
      <c r="E461" s="106">
        <v>759.78</v>
      </c>
      <c r="F461" s="88">
        <v>759.78</v>
      </c>
      <c r="G461" s="314">
        <f t="shared" si="8"/>
        <v>1</v>
      </c>
      <c r="H461" s="324"/>
      <c r="I461" s="324"/>
      <c r="J461" s="316"/>
    </row>
    <row r="462" spans="1:10" s="121" customFormat="1" ht="66" customHeight="1">
      <c r="A462" s="119"/>
      <c r="B462" s="119"/>
      <c r="C462" s="61" t="s">
        <v>920</v>
      </c>
      <c r="D462" s="113" t="s">
        <v>36</v>
      </c>
      <c r="E462" s="106">
        <v>5868.22</v>
      </c>
      <c r="F462" s="88">
        <v>5868.22</v>
      </c>
      <c r="G462" s="314">
        <f t="shared" si="8"/>
        <v>1</v>
      </c>
      <c r="H462" s="324"/>
      <c r="I462" s="324"/>
      <c r="J462" s="316"/>
    </row>
    <row r="463" spans="1:10" s="121" customFormat="1" ht="26.25" customHeight="1">
      <c r="A463" s="119"/>
      <c r="B463" s="119"/>
      <c r="C463" s="61" t="s">
        <v>921</v>
      </c>
      <c r="D463" s="113" t="s">
        <v>37</v>
      </c>
      <c r="E463" s="106">
        <v>7211.14</v>
      </c>
      <c r="F463" s="88">
        <v>6390.33</v>
      </c>
      <c r="G463" s="314">
        <f t="shared" si="8"/>
        <v>0.8861747241074226</v>
      </c>
      <c r="H463" s="324"/>
      <c r="I463" s="324"/>
      <c r="J463" s="316"/>
    </row>
    <row r="464" spans="1:10" s="121" customFormat="1" ht="75" customHeight="1">
      <c r="A464" s="119"/>
      <c r="B464" s="119"/>
      <c r="C464" s="61" t="s">
        <v>922</v>
      </c>
      <c r="D464" s="113" t="s">
        <v>38</v>
      </c>
      <c r="E464" s="106">
        <v>1049.7</v>
      </c>
      <c r="F464" s="88">
        <v>966.2</v>
      </c>
      <c r="G464" s="314">
        <f t="shared" si="8"/>
        <v>0.9204534628941602</v>
      </c>
      <c r="H464" s="324"/>
      <c r="I464" s="324"/>
      <c r="J464" s="316"/>
    </row>
    <row r="465" spans="1:10" s="121" customFormat="1" ht="26.25" customHeight="1">
      <c r="A465" s="119"/>
      <c r="B465" s="119"/>
      <c r="C465" s="61" t="s">
        <v>923</v>
      </c>
      <c r="D465" s="113" t="s">
        <v>929</v>
      </c>
      <c r="E465" s="106">
        <v>89859.96</v>
      </c>
      <c r="F465" s="88">
        <v>84957.73</v>
      </c>
      <c r="G465" s="314">
        <f t="shared" si="8"/>
        <v>0.9454458915850841</v>
      </c>
      <c r="H465" s="324"/>
      <c r="I465" s="324"/>
      <c r="J465" s="316"/>
    </row>
    <row r="466" spans="1:10" s="121" customFormat="1" ht="75" customHeight="1">
      <c r="A466" s="119"/>
      <c r="B466" s="119"/>
      <c r="C466" s="61" t="s">
        <v>930</v>
      </c>
      <c r="D466" s="113" t="s">
        <v>39</v>
      </c>
      <c r="E466" s="106">
        <v>26640.97</v>
      </c>
      <c r="F466" s="88">
        <v>23809.87</v>
      </c>
      <c r="G466" s="314">
        <f t="shared" si="8"/>
        <v>0.8937313468691267</v>
      </c>
      <c r="H466" s="324"/>
      <c r="I466" s="324"/>
      <c r="J466" s="316"/>
    </row>
    <row r="467" spans="1:10" s="121" customFormat="1" ht="50.25" customHeight="1">
      <c r="A467" s="119"/>
      <c r="B467" s="119"/>
      <c r="C467" s="61" t="s">
        <v>931</v>
      </c>
      <c r="D467" s="113" t="s">
        <v>932</v>
      </c>
      <c r="E467" s="106">
        <v>949.72</v>
      </c>
      <c r="F467" s="88">
        <v>949.72</v>
      </c>
      <c r="G467" s="314">
        <f t="shared" si="8"/>
        <v>1</v>
      </c>
      <c r="H467" s="324"/>
      <c r="I467" s="324"/>
      <c r="J467" s="316"/>
    </row>
    <row r="468" spans="1:10" s="121" customFormat="1" ht="91.5" customHeight="1">
      <c r="A468" s="119"/>
      <c r="B468" s="119"/>
      <c r="C468" s="61" t="s">
        <v>933</v>
      </c>
      <c r="D468" s="275" t="s">
        <v>40</v>
      </c>
      <c r="E468" s="106">
        <v>50.28</v>
      </c>
      <c r="F468" s="88">
        <v>50.28</v>
      </c>
      <c r="G468" s="314">
        <f t="shared" si="8"/>
        <v>1</v>
      </c>
      <c r="H468" s="324"/>
      <c r="I468" s="324"/>
      <c r="J468" s="316"/>
    </row>
    <row r="469" spans="1:10" s="121" customFormat="1" ht="30.75" customHeight="1">
      <c r="A469" s="119"/>
      <c r="B469" s="119"/>
      <c r="C469" s="61" t="s">
        <v>934</v>
      </c>
      <c r="D469" s="113" t="s">
        <v>41</v>
      </c>
      <c r="E469" s="106">
        <v>1709.5</v>
      </c>
      <c r="F469" s="88">
        <v>1317.24</v>
      </c>
      <c r="G469" s="314">
        <f t="shared" si="8"/>
        <v>0.7705410938871015</v>
      </c>
      <c r="H469" s="324"/>
      <c r="I469" s="324"/>
      <c r="J469" s="316"/>
    </row>
    <row r="470" spans="1:10" s="121" customFormat="1" ht="78" customHeight="1">
      <c r="A470" s="119"/>
      <c r="B470" s="119"/>
      <c r="C470" s="61" t="s">
        <v>745</v>
      </c>
      <c r="D470" s="113" t="s">
        <v>42</v>
      </c>
      <c r="E470" s="106">
        <v>90.5</v>
      </c>
      <c r="F470" s="88">
        <v>69.86</v>
      </c>
      <c r="G470" s="314">
        <f t="shared" si="8"/>
        <v>0.7719337016574586</v>
      </c>
      <c r="H470" s="324"/>
      <c r="I470" s="324"/>
      <c r="J470" s="316"/>
    </row>
    <row r="471" spans="1:10" s="121" customFormat="1" ht="30.75" customHeight="1">
      <c r="A471" s="119"/>
      <c r="B471" s="119"/>
      <c r="C471" s="61" t="s">
        <v>746</v>
      </c>
      <c r="D471" s="113" t="s">
        <v>757</v>
      </c>
      <c r="E471" s="106">
        <v>438.77</v>
      </c>
      <c r="F471" s="88">
        <v>438.77</v>
      </c>
      <c r="G471" s="314">
        <f t="shared" si="8"/>
        <v>1</v>
      </c>
      <c r="H471" s="324"/>
      <c r="I471" s="324"/>
      <c r="J471" s="316"/>
    </row>
    <row r="472" spans="1:10" s="121" customFormat="1" ht="77.25" customHeight="1">
      <c r="A472" s="119"/>
      <c r="B472" s="119"/>
      <c r="C472" s="61" t="s">
        <v>758</v>
      </c>
      <c r="D472" s="113" t="s">
        <v>43</v>
      </c>
      <c r="E472" s="106">
        <v>23.23</v>
      </c>
      <c r="F472" s="88">
        <v>23.23</v>
      </c>
      <c r="G472" s="314">
        <f t="shared" si="8"/>
        <v>1</v>
      </c>
      <c r="H472" s="324"/>
      <c r="I472" s="324"/>
      <c r="J472" s="316"/>
    </row>
    <row r="473" spans="1:10" s="121" customFormat="1" ht="41.25" customHeight="1">
      <c r="A473" s="119"/>
      <c r="B473" s="119"/>
      <c r="C473" s="61" t="s">
        <v>764</v>
      </c>
      <c r="D473" s="113" t="s">
        <v>765</v>
      </c>
      <c r="E473" s="106">
        <v>4155.71</v>
      </c>
      <c r="F473" s="88">
        <v>4155.71</v>
      </c>
      <c r="G473" s="314">
        <f t="shared" si="8"/>
        <v>1</v>
      </c>
      <c r="H473" s="324"/>
      <c r="I473" s="324"/>
      <c r="J473" s="316"/>
    </row>
    <row r="474" spans="1:10" s="121" customFormat="1" ht="83.25" customHeight="1">
      <c r="A474" s="119"/>
      <c r="B474" s="119"/>
      <c r="C474" s="61" t="s">
        <v>766</v>
      </c>
      <c r="D474" s="275" t="s">
        <v>44</v>
      </c>
      <c r="E474" s="88">
        <v>220.01</v>
      </c>
      <c r="F474" s="88">
        <v>220.01</v>
      </c>
      <c r="G474" s="314">
        <f t="shared" si="8"/>
        <v>1</v>
      </c>
      <c r="H474" s="324"/>
      <c r="I474" s="324"/>
      <c r="J474" s="316"/>
    </row>
    <row r="475" spans="1:10" s="121" customFormat="1" ht="18.75" customHeight="1">
      <c r="A475" s="119"/>
      <c r="B475" s="119" t="s">
        <v>311</v>
      </c>
      <c r="C475" s="119"/>
      <c r="D475" s="120" t="s">
        <v>666</v>
      </c>
      <c r="E475" s="92">
        <f>SUM(E447:E474)</f>
        <v>351200.83</v>
      </c>
      <c r="F475" s="92">
        <f>SUM(F447:F474)</f>
        <v>338446.32</v>
      </c>
      <c r="G475" s="315">
        <f t="shared" si="8"/>
        <v>0.9636831439151211</v>
      </c>
      <c r="H475" s="324"/>
      <c r="I475" s="324"/>
      <c r="J475" s="316"/>
    </row>
    <row r="476" spans="1:10" s="121" customFormat="1" ht="25.5" customHeight="1">
      <c r="A476" s="119" t="s">
        <v>310</v>
      </c>
      <c r="B476" s="119"/>
      <c r="C476" s="119"/>
      <c r="D476" s="120" t="s">
        <v>767</v>
      </c>
      <c r="E476" s="92">
        <f>E446+E475</f>
        <v>418200.83</v>
      </c>
      <c r="F476" s="92">
        <f>F446+F475</f>
        <v>398526.37</v>
      </c>
      <c r="G476" s="315">
        <f t="shared" si="8"/>
        <v>0.9529545170917044</v>
      </c>
      <c r="H476" s="324">
        <f>H446</f>
        <v>672575</v>
      </c>
      <c r="I476" s="324">
        <f>I446</f>
        <v>671942.67</v>
      </c>
      <c r="J476" s="316">
        <f>I476/H476</f>
        <v>0.9990598371928782</v>
      </c>
    </row>
    <row r="477" spans="1:10" s="121" customFormat="1" ht="18.75" customHeight="1">
      <c r="A477" s="119"/>
      <c r="B477" s="105"/>
      <c r="C477" s="105" t="s">
        <v>436</v>
      </c>
      <c r="D477" s="116" t="s">
        <v>134</v>
      </c>
      <c r="E477" s="106">
        <v>31987</v>
      </c>
      <c r="F477" s="88">
        <v>26712.49</v>
      </c>
      <c r="G477" s="314">
        <f t="shared" si="8"/>
        <v>0.8351045737330791</v>
      </c>
      <c r="H477" s="324"/>
      <c r="I477" s="324"/>
      <c r="J477" s="316"/>
    </row>
    <row r="478" spans="1:10" s="121" customFormat="1" ht="18.75" customHeight="1">
      <c r="A478" s="119"/>
      <c r="B478" s="105"/>
      <c r="C478" s="105" t="s">
        <v>416</v>
      </c>
      <c r="D478" s="116" t="s">
        <v>417</v>
      </c>
      <c r="E478" s="106">
        <v>305187</v>
      </c>
      <c r="F478" s="88">
        <v>304267.54</v>
      </c>
      <c r="G478" s="314">
        <f t="shared" si="8"/>
        <v>0.9969872242264578</v>
      </c>
      <c r="H478" s="324"/>
      <c r="I478" s="324"/>
      <c r="J478" s="316"/>
    </row>
    <row r="479" spans="1:10" s="121" customFormat="1" ht="18.75" customHeight="1">
      <c r="A479" s="119"/>
      <c r="B479" s="105"/>
      <c r="C479" s="105" t="s">
        <v>418</v>
      </c>
      <c r="D479" s="116" t="s">
        <v>419</v>
      </c>
      <c r="E479" s="106">
        <v>23475</v>
      </c>
      <c r="F479" s="88">
        <v>22955.76</v>
      </c>
      <c r="G479" s="314">
        <f t="shared" si="8"/>
        <v>0.9778811501597443</v>
      </c>
      <c r="H479" s="324"/>
      <c r="I479" s="324"/>
      <c r="J479" s="316"/>
    </row>
    <row r="480" spans="1:10" s="121" customFormat="1" ht="18.75" customHeight="1">
      <c r="A480" s="119"/>
      <c r="B480" s="105"/>
      <c r="C480" s="105" t="s">
        <v>409</v>
      </c>
      <c r="D480" s="116" t="s">
        <v>410</v>
      </c>
      <c r="E480" s="106">
        <v>59748</v>
      </c>
      <c r="F480" s="88">
        <v>59435.27</v>
      </c>
      <c r="G480" s="314">
        <f t="shared" si="8"/>
        <v>0.9947658499029256</v>
      </c>
      <c r="H480" s="324"/>
      <c r="I480" s="324"/>
      <c r="J480" s="316"/>
    </row>
    <row r="481" spans="1:10" s="121" customFormat="1" ht="18.75" customHeight="1">
      <c r="A481" s="119"/>
      <c r="B481" s="105"/>
      <c r="C481" s="105" t="s">
        <v>420</v>
      </c>
      <c r="D481" s="116" t="s">
        <v>421</v>
      </c>
      <c r="E481" s="106">
        <v>6940</v>
      </c>
      <c r="F481" s="88">
        <v>5535.46</v>
      </c>
      <c r="G481" s="314">
        <f t="shared" si="8"/>
        <v>0.7976167146974064</v>
      </c>
      <c r="H481" s="324"/>
      <c r="I481" s="324"/>
      <c r="J481" s="316"/>
    </row>
    <row r="482" spans="1:10" s="121" customFormat="1" ht="18.75" customHeight="1">
      <c r="A482" s="119"/>
      <c r="B482" s="105"/>
      <c r="C482" s="105" t="s">
        <v>429</v>
      </c>
      <c r="D482" s="116" t="s">
        <v>8</v>
      </c>
      <c r="E482" s="106">
        <v>19871</v>
      </c>
      <c r="F482" s="88">
        <v>19871</v>
      </c>
      <c r="G482" s="314">
        <f t="shared" si="8"/>
        <v>1</v>
      </c>
      <c r="H482" s="324"/>
      <c r="I482" s="324"/>
      <c r="J482" s="316"/>
    </row>
    <row r="483" spans="1:10" s="121" customFormat="1" ht="18.75" customHeight="1">
      <c r="A483" s="119"/>
      <c r="B483" s="119" t="s">
        <v>560</v>
      </c>
      <c r="C483" s="119"/>
      <c r="D483" s="120" t="s">
        <v>561</v>
      </c>
      <c r="E483" s="92">
        <f>SUM(E477:E482)</f>
        <v>447208</v>
      </c>
      <c r="F483" s="92">
        <f>SUM(F477:F482)</f>
        <v>438777.52</v>
      </c>
      <c r="G483" s="315">
        <f t="shared" si="8"/>
        <v>0.981148637770344</v>
      </c>
      <c r="H483" s="324"/>
      <c r="I483" s="324"/>
      <c r="J483" s="316"/>
    </row>
    <row r="484" spans="1:10" s="121" customFormat="1" ht="18.75" customHeight="1">
      <c r="A484" s="119"/>
      <c r="B484" s="61"/>
      <c r="C484" s="61" t="s">
        <v>76</v>
      </c>
      <c r="D484" s="113" t="s">
        <v>77</v>
      </c>
      <c r="E484" s="88">
        <v>106623</v>
      </c>
      <c r="F484" s="88">
        <v>106060.8</v>
      </c>
      <c r="G484" s="314">
        <f t="shared" si="8"/>
        <v>0.994727216454236</v>
      </c>
      <c r="H484" s="324"/>
      <c r="I484" s="324"/>
      <c r="J484" s="316"/>
    </row>
    <row r="485" spans="1:10" s="121" customFormat="1" ht="18.75" customHeight="1">
      <c r="A485" s="119"/>
      <c r="B485" s="105"/>
      <c r="C485" s="105" t="s">
        <v>158</v>
      </c>
      <c r="D485" s="116" t="s">
        <v>159</v>
      </c>
      <c r="E485" s="106">
        <v>2500</v>
      </c>
      <c r="F485" s="88">
        <v>2250</v>
      </c>
      <c r="G485" s="314">
        <f t="shared" si="8"/>
        <v>0.9</v>
      </c>
      <c r="H485" s="324"/>
      <c r="I485" s="324"/>
      <c r="J485" s="316"/>
    </row>
    <row r="486" spans="1:10" s="121" customFormat="1" ht="18.75" customHeight="1">
      <c r="A486" s="119"/>
      <c r="B486" s="105"/>
      <c r="C486" s="105" t="s">
        <v>391</v>
      </c>
      <c r="D486" s="116" t="s">
        <v>392</v>
      </c>
      <c r="E486" s="106">
        <v>47726</v>
      </c>
      <c r="F486" s="88">
        <v>46835.72</v>
      </c>
      <c r="G486" s="314">
        <f t="shared" si="8"/>
        <v>0.9813460168461635</v>
      </c>
      <c r="H486" s="324"/>
      <c r="I486" s="324"/>
      <c r="J486" s="316"/>
    </row>
    <row r="487" spans="1:10" s="121" customFormat="1" ht="18.75" customHeight="1">
      <c r="A487" s="119"/>
      <c r="B487" s="119" t="s">
        <v>645</v>
      </c>
      <c r="C487" s="119"/>
      <c r="D487" s="120" t="s">
        <v>646</v>
      </c>
      <c r="E487" s="92">
        <f>SUM(E484:E486)</f>
        <v>156849</v>
      </c>
      <c r="F487" s="92">
        <f>SUM(F484:F486)</f>
        <v>155146.52000000002</v>
      </c>
      <c r="G487" s="315">
        <f t="shared" si="8"/>
        <v>0.9891457388953708</v>
      </c>
      <c r="H487" s="324"/>
      <c r="I487" s="324"/>
      <c r="J487" s="316"/>
    </row>
    <row r="488" spans="1:10" s="121" customFormat="1" ht="18.75" customHeight="1">
      <c r="A488" s="119"/>
      <c r="B488" s="119"/>
      <c r="C488" s="105" t="s">
        <v>391</v>
      </c>
      <c r="D488" s="116" t="s">
        <v>392</v>
      </c>
      <c r="E488" s="88">
        <v>1884</v>
      </c>
      <c r="F488" s="88">
        <v>884</v>
      </c>
      <c r="G488" s="314">
        <f t="shared" si="8"/>
        <v>0.4692144373673036</v>
      </c>
      <c r="H488" s="324"/>
      <c r="I488" s="324"/>
      <c r="J488" s="316"/>
    </row>
    <row r="489" spans="1:10" s="121" customFormat="1" ht="25.5" customHeight="1">
      <c r="A489" s="119"/>
      <c r="B489" s="105"/>
      <c r="C489" s="105" t="s">
        <v>425</v>
      </c>
      <c r="D489" s="116" t="s">
        <v>9</v>
      </c>
      <c r="E489" s="106">
        <v>988</v>
      </c>
      <c r="F489" s="92"/>
      <c r="G489" s="314">
        <f t="shared" si="8"/>
        <v>0</v>
      </c>
      <c r="H489" s="324"/>
      <c r="I489" s="324"/>
      <c r="J489" s="316"/>
    </row>
    <row r="490" spans="1:10" s="121" customFormat="1" ht="25.5" customHeight="1">
      <c r="A490" s="119"/>
      <c r="B490" s="119" t="s">
        <v>647</v>
      </c>
      <c r="C490" s="119"/>
      <c r="D490" s="120" t="s">
        <v>635</v>
      </c>
      <c r="E490" s="92">
        <f>SUM(E488:E489)</f>
        <v>2872</v>
      </c>
      <c r="F490" s="92">
        <f>SUM(F488:F489)</f>
        <v>884</v>
      </c>
      <c r="G490" s="315">
        <f t="shared" si="8"/>
        <v>0.30779944289693595</v>
      </c>
      <c r="H490" s="324"/>
      <c r="I490" s="324"/>
      <c r="J490" s="316"/>
    </row>
    <row r="491" spans="1:10" s="129" customFormat="1" ht="31.5">
      <c r="A491" s="126" t="s">
        <v>557</v>
      </c>
      <c r="B491" s="126"/>
      <c r="C491" s="126"/>
      <c r="D491" s="127" t="s">
        <v>559</v>
      </c>
      <c r="E491" s="128">
        <f>E483+E487+E490</f>
        <v>606929</v>
      </c>
      <c r="F491" s="128">
        <f>F483+F487+F490</f>
        <v>594808.04</v>
      </c>
      <c r="G491" s="315">
        <f t="shared" si="8"/>
        <v>0.9800290314023552</v>
      </c>
      <c r="H491" s="326"/>
      <c r="I491" s="326"/>
      <c r="J491" s="318"/>
    </row>
    <row r="492" spans="1:10" s="107" customFormat="1" ht="12.75">
      <c r="A492" s="105"/>
      <c r="B492" s="105"/>
      <c r="C492" s="105" t="s">
        <v>394</v>
      </c>
      <c r="D492" s="116" t="s">
        <v>411</v>
      </c>
      <c r="E492" s="106">
        <v>17000</v>
      </c>
      <c r="F492" s="106">
        <v>15600</v>
      </c>
      <c r="G492" s="314">
        <f t="shared" si="8"/>
        <v>0.9176470588235294</v>
      </c>
      <c r="H492" s="325"/>
      <c r="I492" s="325"/>
      <c r="J492" s="317"/>
    </row>
    <row r="493" spans="1:10" s="107" customFormat="1" ht="12.75">
      <c r="A493" s="105"/>
      <c r="B493" s="105"/>
      <c r="C493" s="105" t="s">
        <v>385</v>
      </c>
      <c r="D493" s="116" t="s">
        <v>386</v>
      </c>
      <c r="E493" s="106">
        <v>10000</v>
      </c>
      <c r="F493" s="106">
        <v>3720.63</v>
      </c>
      <c r="G493" s="314">
        <f t="shared" si="8"/>
        <v>0.37206300000000003</v>
      </c>
      <c r="H493" s="325"/>
      <c r="I493" s="325"/>
      <c r="J493" s="317"/>
    </row>
    <row r="494" spans="1:10" s="107" customFormat="1" ht="12.75">
      <c r="A494" s="105"/>
      <c r="B494" s="105"/>
      <c r="C494" s="105" t="s">
        <v>414</v>
      </c>
      <c r="D494" s="116" t="s">
        <v>502</v>
      </c>
      <c r="E494" s="106">
        <v>5200</v>
      </c>
      <c r="F494" s="106">
        <v>3244.34</v>
      </c>
      <c r="G494" s="314">
        <f t="shared" si="8"/>
        <v>0.6239115384615385</v>
      </c>
      <c r="H494" s="325"/>
      <c r="I494" s="325"/>
      <c r="J494" s="317"/>
    </row>
    <row r="495" spans="1:10" s="107" customFormat="1" ht="63.75">
      <c r="A495" s="105"/>
      <c r="B495" s="105"/>
      <c r="C495" s="105" t="s">
        <v>397</v>
      </c>
      <c r="D495" s="116" t="s">
        <v>533</v>
      </c>
      <c r="E495" s="106">
        <v>15200</v>
      </c>
      <c r="F495" s="106">
        <v>15199</v>
      </c>
      <c r="G495" s="314">
        <f t="shared" si="8"/>
        <v>0.9999342105263158</v>
      </c>
      <c r="H495" s="325"/>
      <c r="I495" s="325"/>
      <c r="J495" s="317"/>
    </row>
    <row r="496" spans="1:10" s="107" customFormat="1" ht="15" customHeight="1">
      <c r="A496" s="105"/>
      <c r="B496" s="105"/>
      <c r="C496" s="105" t="s">
        <v>393</v>
      </c>
      <c r="D496" s="116" t="s">
        <v>342</v>
      </c>
      <c r="E496" s="106"/>
      <c r="F496" s="106"/>
      <c r="G496" s="314"/>
      <c r="H496" s="325">
        <v>613462.1</v>
      </c>
      <c r="I496" s="325">
        <v>411071.09</v>
      </c>
      <c r="J496" s="317">
        <f>I496/H496</f>
        <v>0.6700839220548426</v>
      </c>
    </row>
    <row r="497" spans="1:10" s="107" customFormat="1" ht="21" customHeight="1">
      <c r="A497" s="105"/>
      <c r="B497" s="105"/>
      <c r="C497" s="105" t="s">
        <v>850</v>
      </c>
      <c r="D497" s="112" t="s">
        <v>404</v>
      </c>
      <c r="E497" s="106"/>
      <c r="F497" s="106"/>
      <c r="G497" s="314"/>
      <c r="H497" s="325">
        <v>3275629.94</v>
      </c>
      <c r="I497" s="325">
        <v>3262489.25</v>
      </c>
      <c r="J497" s="317">
        <f>I497/H497</f>
        <v>0.9959883472062782</v>
      </c>
    </row>
    <row r="498" spans="1:10" s="107" customFormat="1" ht="67.5">
      <c r="A498" s="105"/>
      <c r="B498" s="105"/>
      <c r="C498" s="117" t="s">
        <v>387</v>
      </c>
      <c r="D498" s="112" t="s">
        <v>6</v>
      </c>
      <c r="E498" s="106"/>
      <c r="F498" s="106"/>
      <c r="G498" s="314"/>
      <c r="H498" s="325">
        <v>3006149.4</v>
      </c>
      <c r="I498" s="325">
        <v>885609.49</v>
      </c>
      <c r="J498" s="317">
        <f>I498/H498</f>
        <v>0.2945992937011048</v>
      </c>
    </row>
    <row r="499" spans="1:10" s="107" customFormat="1" ht="63.75">
      <c r="A499" s="105"/>
      <c r="B499" s="105"/>
      <c r="C499" s="117" t="s">
        <v>893</v>
      </c>
      <c r="D499" s="332" t="s">
        <v>996</v>
      </c>
      <c r="E499" s="106"/>
      <c r="F499" s="106"/>
      <c r="G499" s="314"/>
      <c r="H499" s="325">
        <v>8000</v>
      </c>
      <c r="I499" s="325">
        <v>8000</v>
      </c>
      <c r="J499" s="317">
        <f>I499/H499</f>
        <v>1</v>
      </c>
    </row>
    <row r="500" spans="1:10" s="121" customFormat="1" ht="12.75">
      <c r="A500" s="119"/>
      <c r="B500" s="119" t="s">
        <v>566</v>
      </c>
      <c r="C500" s="119"/>
      <c r="D500" s="120" t="s">
        <v>790</v>
      </c>
      <c r="E500" s="92">
        <f>SUM(E492:E498)</f>
        <v>47400</v>
      </c>
      <c r="F500" s="92">
        <f>SUM(F492:F498)</f>
        <v>37763.97</v>
      </c>
      <c r="G500" s="315">
        <f aca="true" t="shared" si="9" ref="G500:G562">F500/E500</f>
        <v>0.7967082278481012</v>
      </c>
      <c r="H500" s="324">
        <f>SUM(H496:H499)</f>
        <v>6903241.4399999995</v>
      </c>
      <c r="I500" s="324">
        <f>SUM(I496:I499)</f>
        <v>4567169.83</v>
      </c>
      <c r="J500" s="315">
        <f>I500/H500</f>
        <v>0.6615978695944322</v>
      </c>
    </row>
    <row r="501" spans="1:10" s="121" customFormat="1" ht="12.75">
      <c r="A501" s="119"/>
      <c r="B501" s="119"/>
      <c r="C501" s="61" t="s">
        <v>416</v>
      </c>
      <c r="D501" s="116" t="s">
        <v>417</v>
      </c>
      <c r="E501" s="88">
        <v>44080</v>
      </c>
      <c r="F501" s="88">
        <v>42282.36</v>
      </c>
      <c r="G501" s="314">
        <f t="shared" si="9"/>
        <v>0.9592186932849365</v>
      </c>
      <c r="H501" s="324"/>
      <c r="I501" s="324"/>
      <c r="J501" s="316"/>
    </row>
    <row r="502" spans="1:10" s="121" customFormat="1" ht="12.75">
      <c r="A502" s="119"/>
      <c r="B502" s="119"/>
      <c r="C502" s="61" t="s">
        <v>418</v>
      </c>
      <c r="D502" s="116" t="s">
        <v>419</v>
      </c>
      <c r="E502" s="88">
        <v>720</v>
      </c>
      <c r="F502" s="88">
        <v>719.69</v>
      </c>
      <c r="G502" s="314">
        <f t="shared" si="9"/>
        <v>0.9995694444444445</v>
      </c>
      <c r="H502" s="324"/>
      <c r="I502" s="324"/>
      <c r="J502" s="316"/>
    </row>
    <row r="503" spans="1:10" s="121" customFormat="1" ht="12.75">
      <c r="A503" s="119"/>
      <c r="B503" s="119"/>
      <c r="C503" s="61" t="s">
        <v>509</v>
      </c>
      <c r="D503" s="116" t="s">
        <v>510</v>
      </c>
      <c r="E503" s="88">
        <v>46400</v>
      </c>
      <c r="F503" s="88">
        <v>25497</v>
      </c>
      <c r="G503" s="314">
        <f t="shared" si="9"/>
        <v>0.5495043103448276</v>
      </c>
      <c r="H503" s="324"/>
      <c r="I503" s="324"/>
      <c r="J503" s="316"/>
    </row>
    <row r="504" spans="1:10" s="121" customFormat="1" ht="12.75">
      <c r="A504" s="119"/>
      <c r="B504" s="119"/>
      <c r="C504" s="61" t="s">
        <v>409</v>
      </c>
      <c r="D504" s="116" t="s">
        <v>410</v>
      </c>
      <c r="E504" s="88">
        <v>9300</v>
      </c>
      <c r="F504" s="88">
        <v>8728.99</v>
      </c>
      <c r="G504" s="314">
        <f t="shared" si="9"/>
        <v>0.9386010752688172</v>
      </c>
      <c r="H504" s="324"/>
      <c r="I504" s="324"/>
      <c r="J504" s="316"/>
    </row>
    <row r="505" spans="1:10" s="121" customFormat="1" ht="12.75">
      <c r="A505" s="119"/>
      <c r="B505" s="119"/>
      <c r="C505" s="61" t="s">
        <v>420</v>
      </c>
      <c r="D505" s="116" t="s">
        <v>421</v>
      </c>
      <c r="E505" s="88">
        <v>1100</v>
      </c>
      <c r="F505" s="88">
        <v>1041.68</v>
      </c>
      <c r="G505" s="314">
        <f t="shared" si="9"/>
        <v>0.9469818181818183</v>
      </c>
      <c r="H505" s="324"/>
      <c r="I505" s="324"/>
      <c r="J505" s="316"/>
    </row>
    <row r="506" spans="1:10" s="121" customFormat="1" ht="12.75">
      <c r="A506" s="119"/>
      <c r="B506" s="119"/>
      <c r="C506" s="105" t="s">
        <v>394</v>
      </c>
      <c r="D506" s="116" t="s">
        <v>411</v>
      </c>
      <c r="E506" s="106">
        <v>16000</v>
      </c>
      <c r="F506" s="88">
        <v>888</v>
      </c>
      <c r="G506" s="314">
        <f t="shared" si="9"/>
        <v>0.0555</v>
      </c>
      <c r="H506" s="324"/>
      <c r="I506" s="324"/>
      <c r="J506" s="316"/>
    </row>
    <row r="507" spans="1:10" s="121" customFormat="1" ht="12.75">
      <c r="A507" s="119"/>
      <c r="B507" s="119"/>
      <c r="C507" s="105" t="s">
        <v>391</v>
      </c>
      <c r="D507" s="116" t="s">
        <v>392</v>
      </c>
      <c r="E507" s="106">
        <v>29639</v>
      </c>
      <c r="F507" s="88">
        <v>26014.3</v>
      </c>
      <c r="G507" s="314">
        <f t="shared" si="9"/>
        <v>0.8777050507776916</v>
      </c>
      <c r="H507" s="324"/>
      <c r="I507" s="324"/>
      <c r="J507" s="316"/>
    </row>
    <row r="508" spans="1:10" s="121" customFormat="1" ht="12.75">
      <c r="A508" s="119"/>
      <c r="B508" s="119"/>
      <c r="C508" s="105" t="s">
        <v>385</v>
      </c>
      <c r="D508" s="116" t="s">
        <v>386</v>
      </c>
      <c r="E508" s="106">
        <v>797462.14</v>
      </c>
      <c r="F508" s="88">
        <v>689867.58</v>
      </c>
      <c r="G508" s="314">
        <f t="shared" si="9"/>
        <v>0.8650787860599877</v>
      </c>
      <c r="H508" s="324"/>
      <c r="I508" s="324"/>
      <c r="J508" s="316"/>
    </row>
    <row r="509" spans="1:10" s="121" customFormat="1" ht="25.5">
      <c r="A509" s="119"/>
      <c r="B509" s="119"/>
      <c r="C509" s="105" t="s">
        <v>429</v>
      </c>
      <c r="D509" s="116" t="s">
        <v>768</v>
      </c>
      <c r="E509" s="106">
        <v>2187.86</v>
      </c>
      <c r="F509" s="88">
        <v>2187.86</v>
      </c>
      <c r="G509" s="314">
        <f t="shared" si="9"/>
        <v>1</v>
      </c>
      <c r="H509" s="324"/>
      <c r="I509" s="324"/>
      <c r="J509" s="316"/>
    </row>
    <row r="510" spans="1:10" s="121" customFormat="1" ht="12.75">
      <c r="A510" s="119"/>
      <c r="B510" s="119"/>
      <c r="C510" s="105" t="s">
        <v>393</v>
      </c>
      <c r="D510" s="116" t="s">
        <v>342</v>
      </c>
      <c r="E510" s="106"/>
      <c r="F510" s="88"/>
      <c r="G510" s="314"/>
      <c r="H510" s="322">
        <v>70290</v>
      </c>
      <c r="I510" s="322">
        <v>63568.86</v>
      </c>
      <c r="J510" s="314">
        <f>I510/H510</f>
        <v>0.9043798548868971</v>
      </c>
    </row>
    <row r="511" spans="1:10" s="121" customFormat="1" ht="12.75">
      <c r="A511" s="119"/>
      <c r="B511" s="119" t="s">
        <v>567</v>
      </c>
      <c r="C511" s="119"/>
      <c r="D511" s="120" t="s">
        <v>568</v>
      </c>
      <c r="E511" s="92">
        <f>SUM(E501:E509)</f>
        <v>946889</v>
      </c>
      <c r="F511" s="92">
        <f>SUM(F501:F509)</f>
        <v>797227.46</v>
      </c>
      <c r="G511" s="315">
        <f t="shared" si="9"/>
        <v>0.8419439448552047</v>
      </c>
      <c r="H511" s="324">
        <f>SUM(H510)</f>
        <v>70290</v>
      </c>
      <c r="I511" s="324">
        <f>SUM(I510)</f>
        <v>63568.86</v>
      </c>
      <c r="J511" s="316">
        <f>I511/H511</f>
        <v>0.9043798548868971</v>
      </c>
    </row>
    <row r="512" spans="1:10" s="121" customFormat="1" ht="12.75">
      <c r="A512" s="119"/>
      <c r="B512" s="119"/>
      <c r="C512" s="105" t="s">
        <v>391</v>
      </c>
      <c r="D512" s="116" t="s">
        <v>392</v>
      </c>
      <c r="E512" s="106">
        <v>5000</v>
      </c>
      <c r="F512" s="92"/>
      <c r="G512" s="314"/>
      <c r="H512" s="324"/>
      <c r="I512" s="324"/>
      <c r="J512" s="316"/>
    </row>
    <row r="513" spans="1:10" s="121" customFormat="1" ht="12.75">
      <c r="A513" s="119"/>
      <c r="B513" s="119"/>
      <c r="C513" s="105" t="s">
        <v>385</v>
      </c>
      <c r="D513" s="116" t="s">
        <v>386</v>
      </c>
      <c r="E513" s="106">
        <v>90000</v>
      </c>
      <c r="F513" s="88">
        <v>84570.43</v>
      </c>
      <c r="G513" s="314">
        <f t="shared" si="9"/>
        <v>0.9396714444444444</v>
      </c>
      <c r="H513" s="324"/>
      <c r="I513" s="324"/>
      <c r="J513" s="316"/>
    </row>
    <row r="514" spans="1:10" s="121" customFormat="1" ht="12.75">
      <c r="A514" s="119"/>
      <c r="B514" s="119" t="s">
        <v>655</v>
      </c>
      <c r="C514" s="119"/>
      <c r="D514" s="120" t="s">
        <v>656</v>
      </c>
      <c r="E514" s="92">
        <f>SUM(E512:E513)</f>
        <v>95000</v>
      </c>
      <c r="F514" s="92">
        <f>SUM(F512:F513)</f>
        <v>84570.43</v>
      </c>
      <c r="G514" s="315">
        <f t="shared" si="9"/>
        <v>0.8902150526315789</v>
      </c>
      <c r="H514" s="324"/>
      <c r="I514" s="324"/>
      <c r="J514" s="316"/>
    </row>
    <row r="515" spans="1:10" s="107" customFormat="1" ht="12.75">
      <c r="A515" s="105"/>
      <c r="B515" s="105"/>
      <c r="C515" s="105" t="s">
        <v>394</v>
      </c>
      <c r="D515" s="116" t="s">
        <v>411</v>
      </c>
      <c r="E515" s="106">
        <v>5200</v>
      </c>
      <c r="F515" s="88">
        <v>5200</v>
      </c>
      <c r="G515" s="314">
        <f t="shared" si="9"/>
        <v>1</v>
      </c>
      <c r="H515" s="325"/>
      <c r="I515" s="325"/>
      <c r="J515" s="317"/>
    </row>
    <row r="516" spans="1:10" s="121" customFormat="1" ht="12.75">
      <c r="A516" s="119"/>
      <c r="B516" s="119"/>
      <c r="C516" s="105" t="s">
        <v>391</v>
      </c>
      <c r="D516" s="116" t="s">
        <v>392</v>
      </c>
      <c r="E516" s="106">
        <v>100</v>
      </c>
      <c r="F516" s="88"/>
      <c r="G516" s="314"/>
      <c r="H516" s="324"/>
      <c r="I516" s="324"/>
      <c r="J516" s="316"/>
    </row>
    <row r="517" spans="1:10" s="121" customFormat="1" ht="12.75">
      <c r="A517" s="119"/>
      <c r="B517" s="119"/>
      <c r="C517" s="105" t="s">
        <v>474</v>
      </c>
      <c r="D517" s="116" t="s">
        <v>475</v>
      </c>
      <c r="E517" s="106">
        <v>18000</v>
      </c>
      <c r="F517" s="88">
        <v>14580</v>
      </c>
      <c r="G517" s="314">
        <f t="shared" si="9"/>
        <v>0.81</v>
      </c>
      <c r="H517" s="324"/>
      <c r="I517" s="324"/>
      <c r="J517" s="316"/>
    </row>
    <row r="518" spans="1:10" s="121" customFormat="1" ht="12.75">
      <c r="A518" s="119"/>
      <c r="B518" s="119"/>
      <c r="C518" s="105" t="s">
        <v>385</v>
      </c>
      <c r="D518" s="116" t="s">
        <v>386</v>
      </c>
      <c r="E518" s="106">
        <v>72700</v>
      </c>
      <c r="F518" s="88">
        <v>56252.81</v>
      </c>
      <c r="G518" s="314">
        <f t="shared" si="9"/>
        <v>0.7737662998624484</v>
      </c>
      <c r="H518" s="324"/>
      <c r="I518" s="324"/>
      <c r="J518" s="316"/>
    </row>
    <row r="519" spans="1:10" s="121" customFormat="1" ht="12.75" customHeight="1">
      <c r="A519" s="119"/>
      <c r="B519" s="119" t="s">
        <v>657</v>
      </c>
      <c r="C519" s="119"/>
      <c r="D519" s="120" t="s">
        <v>658</v>
      </c>
      <c r="E519" s="92">
        <f>SUM(E515:E518)</f>
        <v>96000</v>
      </c>
      <c r="F519" s="92">
        <f>SUM(F515:F518)</f>
        <v>76032.81</v>
      </c>
      <c r="G519" s="315">
        <f t="shared" si="9"/>
        <v>0.7920084374999999</v>
      </c>
      <c r="H519" s="324"/>
      <c r="I519" s="324"/>
      <c r="J519" s="316"/>
    </row>
    <row r="520" spans="1:10" s="121" customFormat="1" ht="12.75" customHeight="1">
      <c r="A520" s="119"/>
      <c r="B520" s="119"/>
      <c r="C520" s="105" t="s">
        <v>394</v>
      </c>
      <c r="D520" s="116" t="s">
        <v>411</v>
      </c>
      <c r="E520" s="88">
        <v>1500</v>
      </c>
      <c r="F520" s="92"/>
      <c r="G520" s="314"/>
      <c r="H520" s="324"/>
      <c r="I520" s="324"/>
      <c r="J520" s="316"/>
    </row>
    <row r="521" spans="1:10" s="121" customFormat="1" ht="12.75" customHeight="1">
      <c r="A521" s="119"/>
      <c r="B521" s="119"/>
      <c r="C521" s="105" t="s">
        <v>385</v>
      </c>
      <c r="D521" s="116" t="s">
        <v>386</v>
      </c>
      <c r="E521" s="88">
        <v>33500</v>
      </c>
      <c r="F521" s="88">
        <v>12915</v>
      </c>
      <c r="G521" s="314">
        <f t="shared" si="9"/>
        <v>0.3855223880597015</v>
      </c>
      <c r="H521" s="324"/>
      <c r="I521" s="324"/>
      <c r="J521" s="316"/>
    </row>
    <row r="522" spans="1:10" s="121" customFormat="1" ht="12.75" customHeight="1">
      <c r="A522" s="119"/>
      <c r="B522" s="119" t="s">
        <v>238</v>
      </c>
      <c r="C522" s="119"/>
      <c r="D522" s="120" t="s">
        <v>239</v>
      </c>
      <c r="E522" s="92">
        <f>SUM(E520:E521)</f>
        <v>35000</v>
      </c>
      <c r="F522" s="92">
        <f>SUM(F520:F521)</f>
        <v>12915</v>
      </c>
      <c r="G522" s="315">
        <f t="shared" si="9"/>
        <v>0.369</v>
      </c>
      <c r="H522" s="324"/>
      <c r="I522" s="324"/>
      <c r="J522" s="316"/>
    </row>
    <row r="523" spans="1:10" s="121" customFormat="1" ht="12.75">
      <c r="A523" s="119"/>
      <c r="B523" s="119"/>
      <c r="C523" s="105" t="s">
        <v>394</v>
      </c>
      <c r="D523" s="116" t="s">
        <v>411</v>
      </c>
      <c r="E523" s="106">
        <v>11340</v>
      </c>
      <c r="F523" s="88">
        <v>10719</v>
      </c>
      <c r="G523" s="314">
        <f t="shared" si="9"/>
        <v>0.9452380952380952</v>
      </c>
      <c r="H523" s="324"/>
      <c r="I523" s="324"/>
      <c r="J523" s="316"/>
    </row>
    <row r="524" spans="1:10" s="121" customFormat="1" ht="12.75">
      <c r="A524" s="119"/>
      <c r="B524" s="119"/>
      <c r="C524" s="105" t="s">
        <v>391</v>
      </c>
      <c r="D524" s="116" t="s">
        <v>392</v>
      </c>
      <c r="E524" s="106">
        <v>5871</v>
      </c>
      <c r="F524" s="88"/>
      <c r="G524" s="314"/>
      <c r="H524" s="324"/>
      <c r="I524" s="324"/>
      <c r="J524" s="316"/>
    </row>
    <row r="525" spans="1:10" s="121" customFormat="1" ht="12.75">
      <c r="A525" s="119"/>
      <c r="B525" s="119"/>
      <c r="C525" s="105" t="s">
        <v>474</v>
      </c>
      <c r="D525" s="116" t="s">
        <v>475</v>
      </c>
      <c r="E525" s="106">
        <v>600000</v>
      </c>
      <c r="F525" s="88">
        <v>540825.68</v>
      </c>
      <c r="G525" s="314">
        <f t="shared" si="9"/>
        <v>0.9013761333333334</v>
      </c>
      <c r="H525" s="324"/>
      <c r="I525" s="324"/>
      <c r="J525" s="316"/>
    </row>
    <row r="526" spans="1:10" s="121" customFormat="1" ht="12.75">
      <c r="A526" s="119"/>
      <c r="B526" s="119"/>
      <c r="C526" s="105" t="s">
        <v>412</v>
      </c>
      <c r="D526" s="116" t="s">
        <v>413</v>
      </c>
      <c r="E526" s="106">
        <v>77000</v>
      </c>
      <c r="F526" s="88">
        <v>40089.6</v>
      </c>
      <c r="G526" s="314">
        <f t="shared" si="9"/>
        <v>0.5206441558441558</v>
      </c>
      <c r="H526" s="324"/>
      <c r="I526" s="324"/>
      <c r="J526" s="316"/>
    </row>
    <row r="527" spans="1:10" s="121" customFormat="1" ht="12.75">
      <c r="A527" s="119"/>
      <c r="B527" s="119"/>
      <c r="C527" s="105" t="s">
        <v>385</v>
      </c>
      <c r="D527" s="116" t="s">
        <v>386</v>
      </c>
      <c r="E527" s="106">
        <v>141000</v>
      </c>
      <c r="F527" s="88">
        <v>133301.55</v>
      </c>
      <c r="G527" s="314">
        <f t="shared" si="9"/>
        <v>0.9454010638297872</v>
      </c>
      <c r="H527" s="324"/>
      <c r="I527" s="324"/>
      <c r="J527" s="316"/>
    </row>
    <row r="528" spans="1:10" s="121" customFormat="1" ht="19.5" customHeight="1">
      <c r="A528" s="119"/>
      <c r="B528" s="119"/>
      <c r="C528" s="105" t="s">
        <v>393</v>
      </c>
      <c r="D528" s="116" t="s">
        <v>342</v>
      </c>
      <c r="E528" s="106"/>
      <c r="F528" s="88"/>
      <c r="G528" s="314"/>
      <c r="H528" s="322">
        <v>304186</v>
      </c>
      <c r="I528" s="322">
        <v>252352.2</v>
      </c>
      <c r="J528" s="314">
        <f>I528/H528</f>
        <v>0.8295983378590731</v>
      </c>
    </row>
    <row r="529" spans="1:10" s="121" customFormat="1" ht="12.75">
      <c r="A529" s="119"/>
      <c r="B529" s="119" t="s">
        <v>659</v>
      </c>
      <c r="C529" s="119"/>
      <c r="D529" s="120" t="s">
        <v>795</v>
      </c>
      <c r="E529" s="92">
        <f>SUM(E523:E528)</f>
        <v>835211</v>
      </c>
      <c r="F529" s="92">
        <f>SUM(F523:F528)</f>
        <v>724935.8300000001</v>
      </c>
      <c r="G529" s="315">
        <f t="shared" si="9"/>
        <v>0.8679672920974462</v>
      </c>
      <c r="H529" s="324">
        <f>SUM(H528)</f>
        <v>304186</v>
      </c>
      <c r="I529" s="324">
        <f>SUM(I528)</f>
        <v>252352.2</v>
      </c>
      <c r="J529" s="316">
        <f>I529/H529</f>
        <v>0.8295983378590731</v>
      </c>
    </row>
    <row r="530" spans="1:10" s="10" customFormat="1" ht="12.75">
      <c r="A530" s="61"/>
      <c r="B530" s="61"/>
      <c r="C530" s="105" t="s">
        <v>391</v>
      </c>
      <c r="D530" s="116" t="s">
        <v>392</v>
      </c>
      <c r="E530" s="88">
        <v>4911</v>
      </c>
      <c r="F530" s="88">
        <v>2665.43</v>
      </c>
      <c r="G530" s="314">
        <f t="shared" si="9"/>
        <v>0.542746894726125</v>
      </c>
      <c r="H530" s="322"/>
      <c r="I530" s="322"/>
      <c r="J530" s="314"/>
    </row>
    <row r="531" spans="1:10" s="10" customFormat="1" ht="12.75">
      <c r="A531" s="61"/>
      <c r="B531" s="61"/>
      <c r="C531" s="105" t="s">
        <v>385</v>
      </c>
      <c r="D531" s="116" t="s">
        <v>386</v>
      </c>
      <c r="E531" s="88">
        <v>33121</v>
      </c>
      <c r="F531" s="88">
        <v>6321.31</v>
      </c>
      <c r="G531" s="314">
        <f t="shared" si="9"/>
        <v>0.1908550466471423</v>
      </c>
      <c r="H531" s="322"/>
      <c r="I531" s="322"/>
      <c r="J531" s="314"/>
    </row>
    <row r="532" spans="1:10" s="10" customFormat="1" ht="12.75">
      <c r="A532" s="61"/>
      <c r="B532" s="61"/>
      <c r="C532" s="105" t="s">
        <v>414</v>
      </c>
      <c r="D532" s="116" t="s">
        <v>502</v>
      </c>
      <c r="E532" s="88">
        <v>9450</v>
      </c>
      <c r="F532" s="88">
        <v>9403.3</v>
      </c>
      <c r="G532" s="314">
        <f t="shared" si="9"/>
        <v>0.995058201058201</v>
      </c>
      <c r="H532" s="322"/>
      <c r="I532" s="322"/>
      <c r="J532" s="314"/>
    </row>
    <row r="533" spans="1:10" s="121" customFormat="1" ht="38.25">
      <c r="A533" s="119"/>
      <c r="B533" s="119" t="s">
        <v>483</v>
      </c>
      <c r="C533" s="119"/>
      <c r="D533" s="26" t="s">
        <v>484</v>
      </c>
      <c r="E533" s="92">
        <f>SUM(E530:E532)</f>
        <v>47482</v>
      </c>
      <c r="F533" s="92">
        <f>SUM(F530:F532)</f>
        <v>18390.04</v>
      </c>
      <c r="G533" s="315">
        <f t="shared" si="9"/>
        <v>0.3873055052440925</v>
      </c>
      <c r="H533" s="324"/>
      <c r="I533" s="324"/>
      <c r="J533" s="316"/>
    </row>
    <row r="534" spans="1:10" s="41" customFormat="1" ht="25.5">
      <c r="A534" s="126" t="s">
        <v>563</v>
      </c>
      <c r="B534" s="62"/>
      <c r="C534" s="62"/>
      <c r="D534" s="114" t="s">
        <v>565</v>
      </c>
      <c r="E534" s="92">
        <f>E500+E511+E514+E519+E522+E529+E533</f>
        <v>2102982</v>
      </c>
      <c r="F534" s="92">
        <f>F500+F511+F514+F519+F522+F529+F533</f>
        <v>1751835.54</v>
      </c>
      <c r="G534" s="315">
        <f t="shared" si="9"/>
        <v>0.8330245052026123</v>
      </c>
      <c r="H534" s="323">
        <f>H500+H511+H529</f>
        <v>7277717.4399999995</v>
      </c>
      <c r="I534" s="323">
        <f>I500+I511+I529</f>
        <v>4883090.890000001</v>
      </c>
      <c r="J534" s="315">
        <f>I534/H534</f>
        <v>0.6709646163454239</v>
      </c>
    </row>
    <row r="535" spans="1:10" s="41" customFormat="1" ht="25.5">
      <c r="A535" s="126"/>
      <c r="B535" s="62"/>
      <c r="C535" s="105" t="s">
        <v>160</v>
      </c>
      <c r="D535" s="116" t="s">
        <v>161</v>
      </c>
      <c r="E535" s="88">
        <v>390600</v>
      </c>
      <c r="F535" s="88">
        <v>390600</v>
      </c>
      <c r="G535" s="314">
        <f t="shared" si="9"/>
        <v>1</v>
      </c>
      <c r="H535" s="323"/>
      <c r="I535" s="323"/>
      <c r="J535" s="315"/>
    </row>
    <row r="536" spans="1:10" s="41" customFormat="1" ht="38.25">
      <c r="A536" s="62"/>
      <c r="B536" s="62"/>
      <c r="C536" s="105" t="s">
        <v>505</v>
      </c>
      <c r="D536" s="116" t="s">
        <v>12</v>
      </c>
      <c r="E536" s="106">
        <v>19870.72</v>
      </c>
      <c r="F536" s="88">
        <v>18576.61</v>
      </c>
      <c r="G536" s="314">
        <f t="shared" si="9"/>
        <v>0.934873522449111</v>
      </c>
      <c r="H536" s="323"/>
      <c r="I536" s="323"/>
      <c r="J536" s="315"/>
    </row>
    <row r="537" spans="1:10" s="41" customFormat="1" ht="12.75">
      <c r="A537" s="62"/>
      <c r="B537" s="62"/>
      <c r="C537" s="105" t="s">
        <v>394</v>
      </c>
      <c r="D537" s="116" t="s">
        <v>411</v>
      </c>
      <c r="E537" s="106">
        <v>6800</v>
      </c>
      <c r="F537" s="88">
        <v>5525</v>
      </c>
      <c r="G537" s="314">
        <f t="shared" si="9"/>
        <v>0.8125</v>
      </c>
      <c r="H537" s="323"/>
      <c r="I537" s="323"/>
      <c r="J537" s="315"/>
    </row>
    <row r="538" spans="1:10" s="41" customFormat="1" ht="12.75">
      <c r="A538" s="62"/>
      <c r="B538" s="62"/>
      <c r="C538" s="105" t="s">
        <v>391</v>
      </c>
      <c r="D538" s="116" t="s">
        <v>392</v>
      </c>
      <c r="E538" s="106">
        <v>87400</v>
      </c>
      <c r="F538" s="88">
        <v>72641.98</v>
      </c>
      <c r="G538" s="314">
        <f t="shared" si="9"/>
        <v>0.8311439359267734</v>
      </c>
      <c r="H538" s="323"/>
      <c r="I538" s="323"/>
      <c r="J538" s="315"/>
    </row>
    <row r="539" spans="1:10" s="41" customFormat="1" ht="12.75">
      <c r="A539" s="62"/>
      <c r="B539" s="62"/>
      <c r="C539" s="105" t="s">
        <v>474</v>
      </c>
      <c r="D539" s="116" t="s">
        <v>475</v>
      </c>
      <c r="E539" s="106">
        <v>37600</v>
      </c>
      <c r="F539" s="88">
        <v>20951.37</v>
      </c>
      <c r="G539" s="314">
        <f t="shared" si="9"/>
        <v>0.5572172872340425</v>
      </c>
      <c r="H539" s="323"/>
      <c r="I539" s="323"/>
      <c r="J539" s="315"/>
    </row>
    <row r="540" spans="1:10" s="41" customFormat="1" ht="12.75">
      <c r="A540" s="62"/>
      <c r="B540" s="62"/>
      <c r="C540" s="105" t="s">
        <v>412</v>
      </c>
      <c r="D540" s="116" t="s">
        <v>413</v>
      </c>
      <c r="E540" s="106">
        <v>19000</v>
      </c>
      <c r="F540" s="88">
        <v>4000</v>
      </c>
      <c r="G540" s="314">
        <f t="shared" si="9"/>
        <v>0.21052631578947367</v>
      </c>
      <c r="H540" s="323"/>
      <c r="I540" s="323"/>
      <c r="J540" s="315"/>
    </row>
    <row r="541" spans="1:10" s="41" customFormat="1" ht="12.75">
      <c r="A541" s="62"/>
      <c r="B541" s="62"/>
      <c r="C541" s="105" t="s">
        <v>385</v>
      </c>
      <c r="D541" s="116" t="s">
        <v>386</v>
      </c>
      <c r="E541" s="106">
        <v>5000</v>
      </c>
      <c r="F541" s="88">
        <v>1831.59</v>
      </c>
      <c r="G541" s="314">
        <f t="shared" si="9"/>
        <v>0.366318</v>
      </c>
      <c r="H541" s="323"/>
      <c r="I541" s="323"/>
      <c r="J541" s="315"/>
    </row>
    <row r="542" spans="1:10" s="41" customFormat="1" ht="38.25">
      <c r="A542" s="62"/>
      <c r="B542" s="62"/>
      <c r="C542" s="105" t="s">
        <v>422</v>
      </c>
      <c r="D542" s="116" t="s">
        <v>144</v>
      </c>
      <c r="E542" s="106">
        <v>2000</v>
      </c>
      <c r="F542" s="88">
        <v>21.78</v>
      </c>
      <c r="G542" s="314">
        <f t="shared" si="9"/>
        <v>0.01089</v>
      </c>
      <c r="H542" s="323"/>
      <c r="I542" s="323"/>
      <c r="J542" s="315"/>
    </row>
    <row r="543" spans="1:10" s="41" customFormat="1" ht="12.75">
      <c r="A543" s="62"/>
      <c r="B543" s="62"/>
      <c r="C543" s="105" t="s">
        <v>414</v>
      </c>
      <c r="D543" s="116" t="s">
        <v>502</v>
      </c>
      <c r="E543" s="106">
        <v>1700</v>
      </c>
      <c r="F543" s="88">
        <v>1673.86</v>
      </c>
      <c r="G543" s="314">
        <f t="shared" si="9"/>
        <v>0.9846235294117647</v>
      </c>
      <c r="H543" s="323"/>
      <c r="I543" s="323"/>
      <c r="J543" s="315"/>
    </row>
    <row r="544" spans="1:10" s="41" customFormat="1" ht="12.75">
      <c r="A544" s="62"/>
      <c r="B544" s="62"/>
      <c r="C544" s="105" t="s">
        <v>393</v>
      </c>
      <c r="D544" s="116" t="s">
        <v>45</v>
      </c>
      <c r="E544" s="106"/>
      <c r="F544" s="88"/>
      <c r="G544" s="314"/>
      <c r="H544" s="322">
        <v>57746</v>
      </c>
      <c r="I544" s="322">
        <v>37951.34</v>
      </c>
      <c r="J544" s="314">
        <f>I544/H544</f>
        <v>0.6572115817545804</v>
      </c>
    </row>
    <row r="545" spans="1:10" s="41" customFormat="1" ht="22.5">
      <c r="A545" s="62"/>
      <c r="B545" s="62"/>
      <c r="C545" s="105" t="s">
        <v>850</v>
      </c>
      <c r="D545" s="112" t="s">
        <v>405</v>
      </c>
      <c r="E545" s="106"/>
      <c r="F545" s="88"/>
      <c r="G545" s="314"/>
      <c r="H545" s="322">
        <v>141375</v>
      </c>
      <c r="I545" s="322">
        <v>103875</v>
      </c>
      <c r="J545" s="314">
        <f>I545/H545</f>
        <v>0.7347480106100795</v>
      </c>
    </row>
    <row r="546" spans="1:10" s="41" customFormat="1" ht="63" customHeight="1">
      <c r="A546" s="62"/>
      <c r="B546" s="62"/>
      <c r="C546" s="117" t="s">
        <v>387</v>
      </c>
      <c r="D546" s="112" t="s">
        <v>46</v>
      </c>
      <c r="E546" s="106"/>
      <c r="F546" s="106"/>
      <c r="G546" s="314"/>
      <c r="H546" s="322">
        <v>293342.9</v>
      </c>
      <c r="I546" s="322">
        <v>245988.24</v>
      </c>
      <c r="J546" s="314">
        <f>I546/H546</f>
        <v>0.8385689239453212</v>
      </c>
    </row>
    <row r="547" spans="1:10" s="121" customFormat="1" ht="12.75">
      <c r="A547" s="119"/>
      <c r="B547" s="119" t="s">
        <v>583</v>
      </c>
      <c r="C547" s="119"/>
      <c r="D547" s="120" t="s">
        <v>584</v>
      </c>
      <c r="E547" s="92">
        <f>SUM(E535:E546)</f>
        <v>569970.72</v>
      </c>
      <c r="F547" s="92">
        <f>SUM(F535:F546)</f>
        <v>515822.19</v>
      </c>
      <c r="G547" s="315">
        <f t="shared" si="9"/>
        <v>0.9049976988291609</v>
      </c>
      <c r="H547" s="324">
        <f>SUM(H544:H546)</f>
        <v>492463.9</v>
      </c>
      <c r="I547" s="324">
        <f>SUM(I544:I546)</f>
        <v>387814.57999999996</v>
      </c>
      <c r="J547" s="315">
        <f>I547/H547</f>
        <v>0.7874984948135283</v>
      </c>
    </row>
    <row r="548" spans="1:10" s="107" customFormat="1" ht="25.5">
      <c r="A548" s="105"/>
      <c r="B548" s="105"/>
      <c r="C548" s="105" t="s">
        <v>160</v>
      </c>
      <c r="D548" s="116" t="s">
        <v>161</v>
      </c>
      <c r="E548" s="106">
        <v>200000</v>
      </c>
      <c r="F548" s="106">
        <v>200000</v>
      </c>
      <c r="G548" s="314">
        <f t="shared" si="9"/>
        <v>1</v>
      </c>
      <c r="H548" s="325"/>
      <c r="I548" s="325"/>
      <c r="J548" s="317"/>
    </row>
    <row r="549" spans="1:10" s="121" customFormat="1" ht="12.75">
      <c r="A549" s="119"/>
      <c r="B549" s="119" t="s">
        <v>660</v>
      </c>
      <c r="C549" s="119"/>
      <c r="D549" s="120" t="s">
        <v>661</v>
      </c>
      <c r="E549" s="92">
        <f>SUM(E548)</f>
        <v>200000</v>
      </c>
      <c r="F549" s="92">
        <f>SUM(F548)</f>
        <v>200000</v>
      </c>
      <c r="G549" s="315">
        <f t="shared" si="9"/>
        <v>1</v>
      </c>
      <c r="H549" s="324"/>
      <c r="I549" s="324"/>
      <c r="J549" s="316"/>
    </row>
    <row r="550" spans="1:10" s="121" customFormat="1" ht="12.75">
      <c r="A550" s="119"/>
      <c r="B550" s="119"/>
      <c r="C550" s="105" t="s">
        <v>409</v>
      </c>
      <c r="D550" s="116" t="s">
        <v>410</v>
      </c>
      <c r="E550" s="106">
        <v>1250</v>
      </c>
      <c r="F550" s="88">
        <v>1133.46</v>
      </c>
      <c r="G550" s="314">
        <f t="shared" si="9"/>
        <v>0.906768</v>
      </c>
      <c r="H550" s="324"/>
      <c r="I550" s="324"/>
      <c r="J550" s="316"/>
    </row>
    <row r="551" spans="1:10" s="121" customFormat="1" ht="12.75">
      <c r="A551" s="119"/>
      <c r="B551" s="119"/>
      <c r="C551" s="105" t="s">
        <v>420</v>
      </c>
      <c r="D551" s="116" t="s">
        <v>421</v>
      </c>
      <c r="E551" s="106">
        <v>177</v>
      </c>
      <c r="F551" s="92"/>
      <c r="G551" s="314"/>
      <c r="H551" s="324"/>
      <c r="I551" s="324"/>
      <c r="J551" s="316"/>
    </row>
    <row r="552" spans="1:10" s="121" customFormat="1" ht="12.75">
      <c r="A552" s="119"/>
      <c r="B552" s="119"/>
      <c r="C552" s="105" t="s">
        <v>394</v>
      </c>
      <c r="D552" s="116" t="s">
        <v>411</v>
      </c>
      <c r="E552" s="106">
        <v>7200</v>
      </c>
      <c r="F552" s="88">
        <v>7117.74</v>
      </c>
      <c r="G552" s="314">
        <f t="shared" si="9"/>
        <v>0.988575</v>
      </c>
      <c r="H552" s="324"/>
      <c r="I552" s="324"/>
      <c r="J552" s="316"/>
    </row>
    <row r="553" spans="1:10" s="121" customFormat="1" ht="12.75">
      <c r="A553" s="119"/>
      <c r="B553" s="119"/>
      <c r="C553" s="105" t="s">
        <v>391</v>
      </c>
      <c r="D553" s="116" t="s">
        <v>392</v>
      </c>
      <c r="E553" s="106">
        <v>1000</v>
      </c>
      <c r="F553" s="88">
        <v>141.2</v>
      </c>
      <c r="G553" s="314">
        <f t="shared" si="9"/>
        <v>0.1412</v>
      </c>
      <c r="H553" s="324"/>
      <c r="I553" s="324"/>
      <c r="J553" s="316"/>
    </row>
    <row r="554" spans="1:10" s="121" customFormat="1" ht="12.75">
      <c r="A554" s="119"/>
      <c r="B554" s="119"/>
      <c r="C554" s="105" t="s">
        <v>474</v>
      </c>
      <c r="D554" s="116" t="s">
        <v>475</v>
      </c>
      <c r="E554" s="106">
        <v>1500</v>
      </c>
      <c r="F554" s="88">
        <v>982.57</v>
      </c>
      <c r="G554" s="314">
        <f t="shared" si="9"/>
        <v>0.6550466666666667</v>
      </c>
      <c r="H554" s="324"/>
      <c r="I554" s="324"/>
      <c r="J554" s="316"/>
    </row>
    <row r="555" spans="1:10" s="121" customFormat="1" ht="12.75">
      <c r="A555" s="119"/>
      <c r="B555" s="119"/>
      <c r="C555" s="105" t="s">
        <v>412</v>
      </c>
      <c r="D555" s="116" t="s">
        <v>413</v>
      </c>
      <c r="E555" s="106">
        <v>1900</v>
      </c>
      <c r="F555" s="88">
        <v>1810.89</v>
      </c>
      <c r="G555" s="314">
        <f t="shared" si="9"/>
        <v>0.9531000000000001</v>
      </c>
      <c r="H555" s="324"/>
      <c r="I555" s="324"/>
      <c r="J555" s="316"/>
    </row>
    <row r="556" spans="1:10" s="121" customFormat="1" ht="12.75">
      <c r="A556" s="119"/>
      <c r="B556" s="119"/>
      <c r="C556" s="105" t="s">
        <v>385</v>
      </c>
      <c r="D556" s="116" t="s">
        <v>386</v>
      </c>
      <c r="E556" s="106">
        <v>16100</v>
      </c>
      <c r="F556" s="88">
        <v>15395.11</v>
      </c>
      <c r="G556" s="314">
        <f t="shared" si="9"/>
        <v>0.9562180124223603</v>
      </c>
      <c r="H556" s="324"/>
      <c r="I556" s="324"/>
      <c r="J556" s="316"/>
    </row>
    <row r="557" spans="1:10" s="121" customFormat="1" ht="38.25">
      <c r="A557" s="119"/>
      <c r="B557" s="119"/>
      <c r="C557" s="105" t="s">
        <v>422</v>
      </c>
      <c r="D557" s="116" t="s">
        <v>144</v>
      </c>
      <c r="E557" s="106">
        <v>1000</v>
      </c>
      <c r="F557" s="88">
        <v>670.55</v>
      </c>
      <c r="G557" s="314">
        <f t="shared" si="9"/>
        <v>0.67055</v>
      </c>
      <c r="H557" s="324"/>
      <c r="I557" s="324"/>
      <c r="J557" s="316"/>
    </row>
    <row r="558" spans="1:10" s="121" customFormat="1" ht="12.75">
      <c r="A558" s="119"/>
      <c r="B558" s="119"/>
      <c r="C558" s="105" t="s">
        <v>414</v>
      </c>
      <c r="D558" s="116" t="s">
        <v>502</v>
      </c>
      <c r="E558" s="106">
        <v>300</v>
      </c>
      <c r="F558" s="88">
        <v>217.37</v>
      </c>
      <c r="G558" s="314">
        <f t="shared" si="9"/>
        <v>0.7245666666666667</v>
      </c>
      <c r="H558" s="324"/>
      <c r="I558" s="324"/>
      <c r="J558" s="316"/>
    </row>
    <row r="559" spans="1:10" s="121" customFormat="1" ht="12.75">
      <c r="A559" s="119"/>
      <c r="B559" s="119" t="s">
        <v>574</v>
      </c>
      <c r="C559" s="119"/>
      <c r="D559" s="120" t="s">
        <v>575</v>
      </c>
      <c r="E559" s="92">
        <f>SUM(E550:E558)</f>
        <v>30427</v>
      </c>
      <c r="F559" s="92">
        <f>SUM(F550:F558)</f>
        <v>27468.89</v>
      </c>
      <c r="G559" s="315">
        <f t="shared" si="9"/>
        <v>0.9027800966247083</v>
      </c>
      <c r="H559" s="324"/>
      <c r="I559" s="324"/>
      <c r="J559" s="316"/>
    </row>
    <row r="560" spans="1:10" s="121" customFormat="1" ht="38.25">
      <c r="A560" s="119"/>
      <c r="B560" s="119"/>
      <c r="C560" s="105" t="s">
        <v>505</v>
      </c>
      <c r="D560" s="116" t="s">
        <v>12</v>
      </c>
      <c r="E560" s="88">
        <v>40000</v>
      </c>
      <c r="F560" s="88">
        <v>30529.79</v>
      </c>
      <c r="G560" s="314">
        <f t="shared" si="9"/>
        <v>0.76324475</v>
      </c>
      <c r="H560" s="324"/>
      <c r="I560" s="324"/>
      <c r="J560" s="316"/>
    </row>
    <row r="561" spans="1:10" s="121" customFormat="1" ht="12.75">
      <c r="A561" s="119"/>
      <c r="B561" s="119"/>
      <c r="C561" s="105" t="s">
        <v>162</v>
      </c>
      <c r="D561" s="116" t="s">
        <v>499</v>
      </c>
      <c r="E561" s="88">
        <v>5000</v>
      </c>
      <c r="F561" s="88">
        <v>3100</v>
      </c>
      <c r="G561" s="314">
        <f t="shared" si="9"/>
        <v>0.62</v>
      </c>
      <c r="H561" s="324"/>
      <c r="I561" s="324"/>
      <c r="J561" s="316"/>
    </row>
    <row r="562" spans="1:10" s="121" customFormat="1" ht="12.75">
      <c r="A562" s="119"/>
      <c r="B562" s="119"/>
      <c r="C562" s="105" t="s">
        <v>409</v>
      </c>
      <c r="D562" s="116" t="s">
        <v>410</v>
      </c>
      <c r="E562" s="106">
        <v>1400</v>
      </c>
      <c r="F562" s="88">
        <v>126.54</v>
      </c>
      <c r="G562" s="314">
        <f t="shared" si="9"/>
        <v>0.09038571428571429</v>
      </c>
      <c r="H562" s="324"/>
      <c r="I562" s="324"/>
      <c r="J562" s="316"/>
    </row>
    <row r="563" spans="1:10" s="121" customFormat="1" ht="12.75">
      <c r="A563" s="119"/>
      <c r="B563" s="119"/>
      <c r="C563" s="105" t="s">
        <v>420</v>
      </c>
      <c r="D563" s="116" t="s">
        <v>421</v>
      </c>
      <c r="E563" s="106">
        <v>198</v>
      </c>
      <c r="F563" s="88"/>
      <c r="G563" s="314"/>
      <c r="H563" s="324"/>
      <c r="I563" s="324"/>
      <c r="J563" s="316"/>
    </row>
    <row r="564" spans="1:10" s="121" customFormat="1" ht="12.75">
      <c r="A564" s="119"/>
      <c r="B564" s="119"/>
      <c r="C564" s="105" t="s">
        <v>394</v>
      </c>
      <c r="D564" s="116" t="s">
        <v>411</v>
      </c>
      <c r="E564" s="106">
        <v>33064</v>
      </c>
      <c r="F564" s="88">
        <v>17762</v>
      </c>
      <c r="G564" s="314">
        <f aca="true" t="shared" si="10" ref="G564:G609">F564/E564</f>
        <v>0.5372005806919913</v>
      </c>
      <c r="H564" s="324"/>
      <c r="I564" s="324"/>
      <c r="J564" s="316"/>
    </row>
    <row r="565" spans="1:10" s="121" customFormat="1" ht="12.75">
      <c r="A565" s="119"/>
      <c r="B565" s="119"/>
      <c r="C565" s="105" t="s">
        <v>391</v>
      </c>
      <c r="D565" s="116" t="s">
        <v>392</v>
      </c>
      <c r="E565" s="106">
        <v>25000</v>
      </c>
      <c r="F565" s="88">
        <v>14490.43</v>
      </c>
      <c r="G565" s="314">
        <f t="shared" si="10"/>
        <v>0.5796172</v>
      </c>
      <c r="H565" s="324"/>
      <c r="I565" s="324"/>
      <c r="J565" s="316"/>
    </row>
    <row r="566" spans="1:10" s="121" customFormat="1" ht="12.75">
      <c r="A566" s="119"/>
      <c r="B566" s="119"/>
      <c r="C566" s="105" t="s">
        <v>474</v>
      </c>
      <c r="D566" s="116" t="s">
        <v>475</v>
      </c>
      <c r="E566" s="106">
        <v>3100</v>
      </c>
      <c r="F566" s="88">
        <v>3018.78</v>
      </c>
      <c r="G566" s="314">
        <f t="shared" si="10"/>
        <v>0.9738000000000001</v>
      </c>
      <c r="H566" s="324"/>
      <c r="I566" s="324"/>
      <c r="J566" s="316"/>
    </row>
    <row r="567" spans="1:10" s="121" customFormat="1" ht="12.75">
      <c r="A567" s="119"/>
      <c r="B567" s="119"/>
      <c r="C567" s="105" t="s">
        <v>412</v>
      </c>
      <c r="D567" s="116" t="s">
        <v>413</v>
      </c>
      <c r="E567" s="106">
        <v>33000</v>
      </c>
      <c r="F567" s="88">
        <v>13438.15</v>
      </c>
      <c r="G567" s="314">
        <f t="shared" si="10"/>
        <v>0.40721666666666667</v>
      </c>
      <c r="H567" s="324"/>
      <c r="I567" s="324"/>
      <c r="J567" s="316"/>
    </row>
    <row r="568" spans="1:10" s="121" customFormat="1" ht="12.75">
      <c r="A568" s="119"/>
      <c r="B568" s="119"/>
      <c r="C568" s="105" t="s">
        <v>385</v>
      </c>
      <c r="D568" s="116" t="s">
        <v>386</v>
      </c>
      <c r="E568" s="106">
        <v>59900</v>
      </c>
      <c r="F568" s="88">
        <v>49847.21</v>
      </c>
      <c r="G568" s="314">
        <f t="shared" si="10"/>
        <v>0.8321737896494157</v>
      </c>
      <c r="H568" s="324"/>
      <c r="I568" s="324"/>
      <c r="J568" s="316"/>
    </row>
    <row r="569" spans="1:10" s="121" customFormat="1" ht="12.75">
      <c r="A569" s="119"/>
      <c r="B569" s="119"/>
      <c r="C569" s="105" t="s">
        <v>414</v>
      </c>
      <c r="D569" s="116" t="s">
        <v>502</v>
      </c>
      <c r="E569" s="106">
        <v>7000</v>
      </c>
      <c r="F569" s="88">
        <v>241.67</v>
      </c>
      <c r="G569" s="314">
        <f t="shared" si="10"/>
        <v>0.034524285714285716</v>
      </c>
      <c r="H569" s="324"/>
      <c r="I569" s="324"/>
      <c r="J569" s="316"/>
    </row>
    <row r="570" spans="1:10" s="121" customFormat="1" ht="12.75">
      <c r="A570" s="119"/>
      <c r="B570" s="119"/>
      <c r="C570" s="105" t="s">
        <v>393</v>
      </c>
      <c r="D570" s="116" t="s">
        <v>45</v>
      </c>
      <c r="E570" s="106"/>
      <c r="F570" s="92"/>
      <c r="G570" s="314"/>
      <c r="H570" s="322">
        <v>5000</v>
      </c>
      <c r="I570" s="324"/>
      <c r="J570" s="316"/>
    </row>
    <row r="571" spans="1:10" s="121" customFormat="1" ht="22.5">
      <c r="A571" s="119"/>
      <c r="B571" s="119"/>
      <c r="C571" s="117" t="s">
        <v>850</v>
      </c>
      <c r="D571" s="112" t="s">
        <v>402</v>
      </c>
      <c r="E571" s="106"/>
      <c r="F571" s="106"/>
      <c r="G571" s="314"/>
      <c r="H571" s="322">
        <v>1253156.1</v>
      </c>
      <c r="I571" s="322">
        <v>1210885.86</v>
      </c>
      <c r="J571" s="314">
        <f>I571/H571</f>
        <v>0.9662689747909299</v>
      </c>
    </row>
    <row r="572" spans="1:10" s="121" customFormat="1" ht="67.5">
      <c r="A572" s="119"/>
      <c r="B572" s="119"/>
      <c r="C572" s="117" t="s">
        <v>387</v>
      </c>
      <c r="D572" s="112" t="s">
        <v>6</v>
      </c>
      <c r="E572" s="106"/>
      <c r="F572" s="106"/>
      <c r="G572" s="314"/>
      <c r="H572" s="322">
        <v>904105.37</v>
      </c>
      <c r="I572" s="322">
        <v>869022.34</v>
      </c>
      <c r="J572" s="314">
        <f>I572/H572</f>
        <v>0.9611958614956573</v>
      </c>
    </row>
    <row r="573" spans="1:10" s="121" customFormat="1" ht="12.75">
      <c r="A573" s="119"/>
      <c r="B573" s="119" t="s">
        <v>576</v>
      </c>
      <c r="C573" s="119"/>
      <c r="D573" s="120" t="s">
        <v>225</v>
      </c>
      <c r="E573" s="92">
        <f>SUM(E560:E572)</f>
        <v>207662</v>
      </c>
      <c r="F573" s="92">
        <f>SUM(F560:F572)</f>
        <v>132554.57</v>
      </c>
      <c r="G573" s="315">
        <f t="shared" si="10"/>
        <v>0.6383188546773122</v>
      </c>
      <c r="H573" s="324">
        <f>SUM(H570:H572)</f>
        <v>2162261.47</v>
      </c>
      <c r="I573" s="324">
        <f>SUM(I570:I572)</f>
        <v>2079908.2000000002</v>
      </c>
      <c r="J573" s="315">
        <f>I573/H573</f>
        <v>0.9619133619395253</v>
      </c>
    </row>
    <row r="574" spans="1:10" s="41" customFormat="1" ht="26.25" customHeight="1">
      <c r="A574" s="126" t="s">
        <v>572</v>
      </c>
      <c r="B574" s="126"/>
      <c r="C574" s="62"/>
      <c r="D574" s="114" t="s">
        <v>662</v>
      </c>
      <c r="E574" s="92">
        <f>E547+E549+E559+E573</f>
        <v>1008059.72</v>
      </c>
      <c r="F574" s="92">
        <f>F547+F549+F559+F573</f>
        <v>875845.6499999999</v>
      </c>
      <c r="G574" s="315">
        <f t="shared" si="10"/>
        <v>0.8688430185465599</v>
      </c>
      <c r="H574" s="323">
        <f>H547+H573</f>
        <v>2654725.37</v>
      </c>
      <c r="I574" s="323">
        <f>I547+I573</f>
        <v>2467722.7800000003</v>
      </c>
      <c r="J574" s="315">
        <f>I574/H574</f>
        <v>0.9295585930984643</v>
      </c>
    </row>
    <row r="575" spans="1:10" s="10" customFormat="1" ht="19.5" customHeight="1">
      <c r="A575" s="199"/>
      <c r="B575" s="199"/>
      <c r="C575" s="61" t="s">
        <v>210</v>
      </c>
      <c r="D575" s="113" t="s">
        <v>211</v>
      </c>
      <c r="E575" s="106">
        <v>900000</v>
      </c>
      <c r="F575" s="106">
        <v>900000</v>
      </c>
      <c r="G575" s="314">
        <f t="shared" si="10"/>
        <v>1</v>
      </c>
      <c r="H575" s="322"/>
      <c r="I575" s="322"/>
      <c r="J575" s="314"/>
    </row>
    <row r="576" spans="1:10" s="10" customFormat="1" ht="19.5" customHeight="1">
      <c r="A576" s="199"/>
      <c r="B576" s="199"/>
      <c r="C576" s="105" t="s">
        <v>394</v>
      </c>
      <c r="D576" s="116" t="s">
        <v>411</v>
      </c>
      <c r="E576" s="106">
        <v>9000</v>
      </c>
      <c r="F576" s="106">
        <v>9000</v>
      </c>
      <c r="G576" s="314"/>
      <c r="H576" s="322"/>
      <c r="I576" s="322"/>
      <c r="J576" s="314"/>
    </row>
    <row r="577" spans="1:10" s="10" customFormat="1" ht="15.75" customHeight="1">
      <c r="A577" s="199"/>
      <c r="B577" s="199"/>
      <c r="C577" s="61" t="s">
        <v>391</v>
      </c>
      <c r="D577" s="116" t="s">
        <v>392</v>
      </c>
      <c r="E577" s="106">
        <v>3000</v>
      </c>
      <c r="F577" s="106">
        <v>909.07</v>
      </c>
      <c r="G577" s="314">
        <f t="shared" si="10"/>
        <v>0.30302333333333337</v>
      </c>
      <c r="H577" s="322"/>
      <c r="I577" s="322"/>
      <c r="J577" s="314"/>
    </row>
    <row r="578" spans="1:10" s="10" customFormat="1" ht="19.5" customHeight="1">
      <c r="A578" s="199"/>
      <c r="B578" s="199"/>
      <c r="C578" s="61" t="s">
        <v>474</v>
      </c>
      <c r="D578" s="116" t="s">
        <v>475</v>
      </c>
      <c r="E578" s="106">
        <v>58000</v>
      </c>
      <c r="F578" s="106">
        <v>5205.22</v>
      </c>
      <c r="G578" s="314">
        <f t="shared" si="10"/>
        <v>0.08974517241379311</v>
      </c>
      <c r="H578" s="322"/>
      <c r="I578" s="322"/>
      <c r="J578" s="314"/>
    </row>
    <row r="579" spans="1:10" s="10" customFormat="1" ht="21" customHeight="1">
      <c r="A579" s="199"/>
      <c r="B579" s="199"/>
      <c r="C579" s="61" t="s">
        <v>385</v>
      </c>
      <c r="D579" s="116" t="s">
        <v>386</v>
      </c>
      <c r="E579" s="106">
        <v>141197</v>
      </c>
      <c r="F579" s="106">
        <v>95322.45</v>
      </c>
      <c r="G579" s="314">
        <f t="shared" si="10"/>
        <v>0.6751025163424151</v>
      </c>
      <c r="H579" s="322"/>
      <c r="I579" s="322"/>
      <c r="J579" s="314"/>
    </row>
    <row r="580" spans="1:10" s="10" customFormat="1" ht="21" customHeight="1">
      <c r="A580" s="199"/>
      <c r="B580" s="199"/>
      <c r="C580" s="61" t="s">
        <v>414</v>
      </c>
      <c r="D580" s="116" t="s">
        <v>769</v>
      </c>
      <c r="E580" s="106">
        <v>3500</v>
      </c>
      <c r="F580" s="106">
        <v>3419.5</v>
      </c>
      <c r="G580" s="314">
        <f t="shared" si="10"/>
        <v>0.977</v>
      </c>
      <c r="H580" s="322"/>
      <c r="I580" s="322"/>
      <c r="J580" s="314"/>
    </row>
    <row r="581" spans="1:10" s="41" customFormat="1" ht="19.5" customHeight="1">
      <c r="A581" s="62"/>
      <c r="B581" s="62"/>
      <c r="C581" s="105" t="s">
        <v>393</v>
      </c>
      <c r="D581" s="116" t="s">
        <v>342</v>
      </c>
      <c r="E581" s="89"/>
      <c r="F581" s="106"/>
      <c r="G581" s="314"/>
      <c r="H581" s="322">
        <v>175303</v>
      </c>
      <c r="I581" s="322">
        <v>32029.2</v>
      </c>
      <c r="J581" s="314">
        <f>I581/H581</f>
        <v>0.18270765474635345</v>
      </c>
    </row>
    <row r="582" spans="1:10" s="41" customFormat="1" ht="22.5" customHeight="1">
      <c r="A582" s="62"/>
      <c r="B582" s="62"/>
      <c r="C582" s="105" t="s">
        <v>850</v>
      </c>
      <c r="D582" s="112" t="s">
        <v>405</v>
      </c>
      <c r="E582" s="89"/>
      <c r="F582" s="106"/>
      <c r="G582" s="314"/>
      <c r="H582" s="322">
        <v>500000</v>
      </c>
      <c r="I582" s="322">
        <v>253007.37</v>
      </c>
      <c r="J582" s="314">
        <f>I582/H582</f>
        <v>0.50601474</v>
      </c>
    </row>
    <row r="583" spans="1:10" s="41" customFormat="1" ht="60" customHeight="1">
      <c r="A583" s="62"/>
      <c r="B583" s="62"/>
      <c r="C583" s="117" t="s">
        <v>387</v>
      </c>
      <c r="D583" s="112" t="s">
        <v>46</v>
      </c>
      <c r="E583" s="89"/>
      <c r="F583" s="106"/>
      <c r="G583" s="314"/>
      <c r="H583" s="322">
        <v>1412910</v>
      </c>
      <c r="I583" s="322">
        <v>712052.92</v>
      </c>
      <c r="J583" s="314">
        <f>I583/H583</f>
        <v>0.5039619791777254</v>
      </c>
    </row>
    <row r="584" spans="1:10" s="121" customFormat="1" ht="15.75" customHeight="1">
      <c r="A584" s="119"/>
      <c r="B584" s="119" t="s">
        <v>578</v>
      </c>
      <c r="C584" s="119"/>
      <c r="D584" s="120" t="s">
        <v>579</v>
      </c>
      <c r="E584" s="92">
        <f>SUM(E575:E583)</f>
        <v>1114697</v>
      </c>
      <c r="F584" s="92">
        <f>SUM(F575:F583)</f>
        <v>1013856.2399999999</v>
      </c>
      <c r="G584" s="315">
        <f t="shared" si="10"/>
        <v>0.9095352728140471</v>
      </c>
      <c r="H584" s="324">
        <f>SUM(H575:H583)</f>
        <v>2088213</v>
      </c>
      <c r="I584" s="324">
        <f>SUM(I575:I583)</f>
        <v>997089.49</v>
      </c>
      <c r="J584" s="315">
        <f>I584/H584</f>
        <v>0.47748457173669545</v>
      </c>
    </row>
    <row r="585" spans="1:10" s="107" customFormat="1" ht="39" customHeight="1">
      <c r="A585" s="105"/>
      <c r="B585" s="105"/>
      <c r="C585" s="105" t="s">
        <v>505</v>
      </c>
      <c r="D585" s="116" t="s">
        <v>12</v>
      </c>
      <c r="E585" s="106">
        <v>160000</v>
      </c>
      <c r="F585" s="106">
        <v>160000</v>
      </c>
      <c r="G585" s="314">
        <f t="shared" si="10"/>
        <v>1</v>
      </c>
      <c r="H585" s="325"/>
      <c r="I585" s="325"/>
      <c r="J585" s="317"/>
    </row>
    <row r="586" spans="1:10" s="107" customFormat="1" ht="15.75" customHeight="1">
      <c r="A586" s="105"/>
      <c r="B586" s="105"/>
      <c r="C586" s="105" t="s">
        <v>391</v>
      </c>
      <c r="D586" s="116" t="s">
        <v>392</v>
      </c>
      <c r="E586" s="106">
        <v>6900</v>
      </c>
      <c r="F586" s="106">
        <v>5295.33</v>
      </c>
      <c r="G586" s="314">
        <f t="shared" si="10"/>
        <v>0.7674391304347826</v>
      </c>
      <c r="H586" s="325"/>
      <c r="I586" s="325"/>
      <c r="J586" s="317"/>
    </row>
    <row r="587" spans="1:10" s="107" customFormat="1" ht="13.5" customHeight="1">
      <c r="A587" s="105"/>
      <c r="B587" s="105"/>
      <c r="C587" s="105" t="s">
        <v>474</v>
      </c>
      <c r="D587" s="116" t="s">
        <v>475</v>
      </c>
      <c r="E587" s="106">
        <v>24000</v>
      </c>
      <c r="F587" s="106">
        <v>16778.15</v>
      </c>
      <c r="G587" s="314">
        <f t="shared" si="10"/>
        <v>0.6990895833333334</v>
      </c>
      <c r="H587" s="325"/>
      <c r="I587" s="325"/>
      <c r="J587" s="317"/>
    </row>
    <row r="588" spans="1:10" s="107" customFormat="1" ht="13.5" customHeight="1">
      <c r="A588" s="105"/>
      <c r="B588" s="105"/>
      <c r="C588" s="105" t="s">
        <v>412</v>
      </c>
      <c r="D588" s="116" t="s">
        <v>413</v>
      </c>
      <c r="E588" s="106">
        <v>20000</v>
      </c>
      <c r="F588" s="106">
        <v>20000</v>
      </c>
      <c r="G588" s="314">
        <f t="shared" si="10"/>
        <v>1</v>
      </c>
      <c r="H588" s="325"/>
      <c r="I588" s="325"/>
      <c r="J588" s="317"/>
    </row>
    <row r="589" spans="1:10" s="107" customFormat="1" ht="13.5" customHeight="1">
      <c r="A589" s="105"/>
      <c r="B589" s="105"/>
      <c r="C589" s="105" t="s">
        <v>385</v>
      </c>
      <c r="D589" s="116" t="s">
        <v>386</v>
      </c>
      <c r="E589" s="106">
        <v>8000</v>
      </c>
      <c r="F589" s="106">
        <v>4634.61</v>
      </c>
      <c r="G589" s="314">
        <f t="shared" si="10"/>
        <v>0.5793262499999999</v>
      </c>
      <c r="H589" s="325"/>
      <c r="I589" s="325"/>
      <c r="J589" s="317"/>
    </row>
    <row r="590" spans="1:10" s="107" customFormat="1" ht="13.5" customHeight="1">
      <c r="A590" s="105"/>
      <c r="B590" s="105"/>
      <c r="C590" s="105" t="s">
        <v>414</v>
      </c>
      <c r="D590" s="116" t="s">
        <v>502</v>
      </c>
      <c r="E590" s="106">
        <v>600</v>
      </c>
      <c r="F590" s="106">
        <v>529.48</v>
      </c>
      <c r="G590" s="314">
        <f t="shared" si="10"/>
        <v>0.8824666666666667</v>
      </c>
      <c r="H590" s="325"/>
      <c r="I590" s="325"/>
      <c r="J590" s="317"/>
    </row>
    <row r="591" spans="1:10" s="107" customFormat="1" ht="13.5" customHeight="1">
      <c r="A591" s="105"/>
      <c r="B591" s="105"/>
      <c r="C591" s="105" t="s">
        <v>393</v>
      </c>
      <c r="D591" s="116" t="s">
        <v>342</v>
      </c>
      <c r="E591" s="106"/>
      <c r="F591" s="106"/>
      <c r="G591" s="314"/>
      <c r="H591" s="325">
        <v>7000</v>
      </c>
      <c r="I591" s="325">
        <v>6997.35</v>
      </c>
      <c r="J591" s="317">
        <f>I591/H591</f>
        <v>0.9996214285714287</v>
      </c>
    </row>
    <row r="592" spans="1:10" s="107" customFormat="1" ht="30" customHeight="1">
      <c r="A592" s="105"/>
      <c r="B592" s="105"/>
      <c r="C592" s="105" t="s">
        <v>850</v>
      </c>
      <c r="D592" s="112" t="s">
        <v>405</v>
      </c>
      <c r="E592" s="106"/>
      <c r="F592" s="106"/>
      <c r="G592" s="314"/>
      <c r="H592" s="325">
        <v>369503</v>
      </c>
      <c r="I592" s="325">
        <v>369503</v>
      </c>
      <c r="J592" s="317">
        <f>I592/H592</f>
        <v>1</v>
      </c>
    </row>
    <row r="593" spans="1:10" s="107" customFormat="1" ht="63" customHeight="1">
      <c r="A593" s="105"/>
      <c r="B593" s="105"/>
      <c r="C593" s="117" t="s">
        <v>387</v>
      </c>
      <c r="D593" s="112" t="s">
        <v>46</v>
      </c>
      <c r="E593" s="106"/>
      <c r="F593" s="106"/>
      <c r="G593" s="314"/>
      <c r="H593" s="325">
        <v>258352.7</v>
      </c>
      <c r="I593" s="325">
        <v>257710.14</v>
      </c>
      <c r="J593" s="317">
        <f>I593/H593</f>
        <v>0.9975128574232048</v>
      </c>
    </row>
    <row r="594" spans="1:10" s="121" customFormat="1" ht="14.25" customHeight="1">
      <c r="A594" s="119"/>
      <c r="B594" s="119" t="s">
        <v>664</v>
      </c>
      <c r="C594" s="119"/>
      <c r="D594" s="120" t="s">
        <v>665</v>
      </c>
      <c r="E594" s="92">
        <f>SUM(E585:E590)</f>
        <v>219500</v>
      </c>
      <c r="F594" s="92">
        <f>SUM(F585:F593)</f>
        <v>207237.56999999998</v>
      </c>
      <c r="G594" s="314">
        <f t="shared" si="10"/>
        <v>0.9441347152619589</v>
      </c>
      <c r="H594" s="324">
        <f>SUM(H591:H593)</f>
        <v>634855.7</v>
      </c>
      <c r="I594" s="324">
        <f>SUM(I591:I593)</f>
        <v>634210.49</v>
      </c>
      <c r="J594" s="315">
        <f>I594/H594</f>
        <v>0.9989836903094672</v>
      </c>
    </row>
    <row r="595" spans="1:10" s="121" customFormat="1" ht="39" customHeight="1">
      <c r="A595" s="119"/>
      <c r="B595" s="119"/>
      <c r="C595" s="105" t="s">
        <v>505</v>
      </c>
      <c r="D595" s="116" t="s">
        <v>12</v>
      </c>
      <c r="E595" s="106">
        <v>10000</v>
      </c>
      <c r="F595" s="88">
        <v>10000</v>
      </c>
      <c r="G595" s="314">
        <f t="shared" si="10"/>
        <v>1</v>
      </c>
      <c r="H595" s="324"/>
      <c r="I595" s="324"/>
      <c r="J595" s="316"/>
    </row>
    <row r="596" spans="1:10" s="121" customFormat="1" ht="15.75" customHeight="1">
      <c r="A596" s="119"/>
      <c r="B596" s="119"/>
      <c r="C596" s="105" t="s">
        <v>162</v>
      </c>
      <c r="D596" s="116" t="s">
        <v>163</v>
      </c>
      <c r="E596" s="106">
        <v>4000</v>
      </c>
      <c r="F596" s="88">
        <v>2615.08</v>
      </c>
      <c r="G596" s="314">
        <f t="shared" si="10"/>
        <v>0.65377</v>
      </c>
      <c r="H596" s="324"/>
      <c r="I596" s="324"/>
      <c r="J596" s="316"/>
    </row>
    <row r="597" spans="1:10" s="121" customFormat="1" ht="14.25" customHeight="1">
      <c r="A597" s="119"/>
      <c r="B597" s="119"/>
      <c r="C597" s="105" t="s">
        <v>409</v>
      </c>
      <c r="D597" s="116" t="s">
        <v>410</v>
      </c>
      <c r="E597" s="106">
        <v>300</v>
      </c>
      <c r="F597" s="88">
        <v>154.18</v>
      </c>
      <c r="G597" s="314">
        <f t="shared" si="10"/>
        <v>0.5139333333333334</v>
      </c>
      <c r="H597" s="324"/>
      <c r="I597" s="324"/>
      <c r="J597" s="316"/>
    </row>
    <row r="598" spans="1:10" s="121" customFormat="1" ht="14.25" customHeight="1">
      <c r="A598" s="119"/>
      <c r="B598" s="119"/>
      <c r="C598" s="105" t="s">
        <v>394</v>
      </c>
      <c r="D598" s="116" t="s">
        <v>411</v>
      </c>
      <c r="E598" s="106">
        <v>12460</v>
      </c>
      <c r="F598" s="88">
        <v>10875</v>
      </c>
      <c r="G598" s="314">
        <f t="shared" si="10"/>
        <v>0.872792937399679</v>
      </c>
      <c r="H598" s="324"/>
      <c r="I598" s="324"/>
      <c r="J598" s="316"/>
    </row>
    <row r="599" spans="1:10" s="121" customFormat="1" ht="14.25" customHeight="1">
      <c r="A599" s="119"/>
      <c r="B599" s="119"/>
      <c r="C599" s="105" t="s">
        <v>391</v>
      </c>
      <c r="D599" s="116" t="s">
        <v>392</v>
      </c>
      <c r="E599" s="106">
        <v>40000</v>
      </c>
      <c r="F599" s="88">
        <v>26068.34</v>
      </c>
      <c r="G599" s="314">
        <f t="shared" si="10"/>
        <v>0.6517085</v>
      </c>
      <c r="H599" s="324"/>
      <c r="I599" s="324"/>
      <c r="J599" s="316"/>
    </row>
    <row r="600" spans="1:10" s="121" customFormat="1" ht="14.25" customHeight="1">
      <c r="A600" s="119"/>
      <c r="B600" s="119"/>
      <c r="C600" s="105" t="s">
        <v>474</v>
      </c>
      <c r="D600" s="116" t="s">
        <v>475</v>
      </c>
      <c r="E600" s="106">
        <v>7000</v>
      </c>
      <c r="F600" s="88">
        <v>3471.09</v>
      </c>
      <c r="G600" s="314">
        <f t="shared" si="10"/>
        <v>0.49587000000000003</v>
      </c>
      <c r="H600" s="324"/>
      <c r="I600" s="324"/>
      <c r="J600" s="316"/>
    </row>
    <row r="601" spans="1:10" s="121" customFormat="1" ht="14.25" customHeight="1">
      <c r="A601" s="119"/>
      <c r="B601" s="119"/>
      <c r="C601" s="105" t="s">
        <v>412</v>
      </c>
      <c r="D601" s="116" t="s">
        <v>413</v>
      </c>
      <c r="E601" s="106">
        <v>66000</v>
      </c>
      <c r="F601" s="88"/>
      <c r="G601" s="314"/>
      <c r="H601" s="324"/>
      <c r="I601" s="324"/>
      <c r="J601" s="316"/>
    </row>
    <row r="602" spans="1:10" s="121" customFormat="1" ht="14.25" customHeight="1">
      <c r="A602" s="119"/>
      <c r="B602" s="119"/>
      <c r="C602" s="105" t="s">
        <v>385</v>
      </c>
      <c r="D602" s="116" t="s">
        <v>386</v>
      </c>
      <c r="E602" s="106">
        <v>67450</v>
      </c>
      <c r="F602" s="88">
        <v>48672.01</v>
      </c>
      <c r="G602" s="314">
        <f t="shared" si="10"/>
        <v>0.7216013343217198</v>
      </c>
      <c r="H602" s="324"/>
      <c r="I602" s="324"/>
      <c r="J602" s="316"/>
    </row>
    <row r="603" spans="1:10" s="121" customFormat="1" ht="14.25" customHeight="1">
      <c r="A603" s="119"/>
      <c r="B603" s="119"/>
      <c r="C603" s="105" t="s">
        <v>414</v>
      </c>
      <c r="D603" s="116" t="s">
        <v>502</v>
      </c>
      <c r="E603" s="106">
        <v>9500</v>
      </c>
      <c r="F603" s="88">
        <v>1800</v>
      </c>
      <c r="G603" s="314">
        <f t="shared" si="10"/>
        <v>0.18947368421052632</v>
      </c>
      <c r="H603" s="324"/>
      <c r="I603" s="324"/>
      <c r="J603" s="316"/>
    </row>
    <row r="604" spans="1:10" s="121" customFormat="1" ht="14.25" customHeight="1">
      <c r="A604" s="119"/>
      <c r="B604" s="119"/>
      <c r="C604" s="105" t="s">
        <v>393</v>
      </c>
      <c r="D604" s="116" t="s">
        <v>342</v>
      </c>
      <c r="E604" s="106"/>
      <c r="F604" s="106"/>
      <c r="G604" s="314"/>
      <c r="H604" s="322">
        <v>179240</v>
      </c>
      <c r="I604" s="322">
        <v>151282.51</v>
      </c>
      <c r="J604" s="314">
        <f aca="true" t="shared" si="11" ref="J604:J609">I604/H604</f>
        <v>0.8440220374916314</v>
      </c>
    </row>
    <row r="605" spans="1:10" s="121" customFormat="1" ht="23.25" customHeight="1">
      <c r="A605" s="119"/>
      <c r="B605" s="119"/>
      <c r="C605" s="105" t="s">
        <v>850</v>
      </c>
      <c r="D605" s="112" t="s">
        <v>405</v>
      </c>
      <c r="E605" s="106"/>
      <c r="F605" s="106"/>
      <c r="G605" s="314"/>
      <c r="H605" s="322">
        <v>78208</v>
      </c>
      <c r="I605" s="322">
        <v>78208</v>
      </c>
      <c r="J605" s="314">
        <f t="shared" si="11"/>
        <v>1</v>
      </c>
    </row>
    <row r="606" spans="1:10" s="121" customFormat="1" ht="58.5" customHeight="1">
      <c r="A606" s="119"/>
      <c r="B606" s="119"/>
      <c r="C606" s="117" t="s">
        <v>387</v>
      </c>
      <c r="D606" s="112" t="s">
        <v>46</v>
      </c>
      <c r="E606" s="106"/>
      <c r="F606" s="106"/>
      <c r="G606" s="314"/>
      <c r="H606" s="322">
        <v>171702.56</v>
      </c>
      <c r="I606" s="322">
        <v>171484.72</v>
      </c>
      <c r="J606" s="314">
        <f t="shared" si="11"/>
        <v>0.9987312943965425</v>
      </c>
    </row>
    <row r="607" spans="1:10" s="121" customFormat="1" ht="12.75">
      <c r="A607" s="119"/>
      <c r="B607" s="119" t="s">
        <v>663</v>
      </c>
      <c r="C607" s="119"/>
      <c r="D607" s="120" t="s">
        <v>73</v>
      </c>
      <c r="E607" s="92">
        <f>SUM(E595:E604)</f>
        <v>216710</v>
      </c>
      <c r="F607" s="92">
        <f>SUM(F595:F606)</f>
        <v>103655.70000000001</v>
      </c>
      <c r="G607" s="315">
        <f t="shared" si="10"/>
        <v>0.47831526002491814</v>
      </c>
      <c r="H607" s="324">
        <f>SUM(H604:H606)</f>
        <v>429150.56</v>
      </c>
      <c r="I607" s="324">
        <f>SUM(I604:I606)</f>
        <v>400975.23</v>
      </c>
      <c r="J607" s="315">
        <f t="shared" si="11"/>
        <v>0.9343462816406437</v>
      </c>
    </row>
    <row r="608" spans="1:10" s="133" customFormat="1" ht="15.75">
      <c r="A608" s="130" t="s">
        <v>577</v>
      </c>
      <c r="B608" s="130"/>
      <c r="C608" s="130"/>
      <c r="D608" s="131" t="s">
        <v>287</v>
      </c>
      <c r="E608" s="89">
        <f>E584+E594+E607</f>
        <v>1550907</v>
      </c>
      <c r="F608" s="89">
        <f>F584+F594+F607</f>
        <v>1324749.5099999998</v>
      </c>
      <c r="G608" s="315">
        <f t="shared" si="10"/>
        <v>0.8541772717513041</v>
      </c>
      <c r="H608" s="323">
        <f>H584+H594+H607</f>
        <v>3152219.2600000002</v>
      </c>
      <c r="I608" s="323">
        <f>I584+I594+I607</f>
        <v>2032275.21</v>
      </c>
      <c r="J608" s="315">
        <f t="shared" si="11"/>
        <v>0.6447125159688288</v>
      </c>
    </row>
    <row r="609" spans="1:10" s="133" customFormat="1" ht="15.75" customHeight="1">
      <c r="A609" s="390" t="s">
        <v>883</v>
      </c>
      <c r="B609" s="391"/>
      <c r="C609" s="377"/>
      <c r="D609" s="128"/>
      <c r="E609" s="333">
        <f>E13+E18+E44+E48+E57+E62+E66+E135+E153+E185+E188+E191+E313+E340+E433+E476+E491+E534+E574+E608</f>
        <v>40685682.3</v>
      </c>
      <c r="F609" s="333">
        <f>F13+F18+F44+F48+F57+F62+F66+F135+F153+F185+F188+F191+F313+F340+F433+F476+F491+F534+F574+F608</f>
        <v>37976201.65</v>
      </c>
      <c r="G609" s="315">
        <f t="shared" si="10"/>
        <v>0.9334045665002895</v>
      </c>
      <c r="H609" s="323">
        <f>H13+H18+H44+H48+H57+H62+H66+H135+H153+H185+H188+H191+H313+H340+H433+H476+H491+H534+H574+H608</f>
        <v>25717974.89</v>
      </c>
      <c r="I609" s="323">
        <f>I13+I18+I44+I48+I57+I62+I66+I135+I153+I185+I188+I191+I313+I340+I433+I476+I491+I534+I574+I608</f>
        <v>21107383.380000003</v>
      </c>
      <c r="J609" s="315">
        <f t="shared" si="11"/>
        <v>0.8207249392800073</v>
      </c>
    </row>
    <row r="611" spans="8:10" ht="12.75">
      <c r="H611" s="310">
        <f>E609+H609</f>
        <v>66403657.19</v>
      </c>
      <c r="I611" s="310">
        <f>F609+I609</f>
        <v>59083585.03</v>
      </c>
      <c r="J611" s="311">
        <f>I611/H611</f>
        <v>0.8897640209927721</v>
      </c>
    </row>
  </sheetData>
  <sheetProtection/>
  <mergeCells count="7">
    <mergeCell ref="H3:J3"/>
    <mergeCell ref="A1:I1"/>
    <mergeCell ref="A609:C609"/>
    <mergeCell ref="A3:A4"/>
    <mergeCell ref="B3:B4"/>
    <mergeCell ref="C3:C4"/>
    <mergeCell ref="E3:G3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49">
      <selection activeCell="L55" sqref="L55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7.25390625" style="1" customWidth="1"/>
    <col min="4" max="4" width="20.875" style="1" customWidth="1"/>
    <col min="5" max="6" width="11.875" style="1" customWidth="1"/>
    <col min="7" max="7" width="11.375" style="1" customWidth="1"/>
    <col min="8" max="8" width="10.75390625" style="1" customWidth="1"/>
    <col min="9" max="9" width="7.00390625" style="1" customWidth="1"/>
    <col min="10" max="10" width="10.625" style="1" customWidth="1"/>
    <col min="11" max="11" width="11.625" style="1" customWidth="1"/>
    <col min="12" max="12" width="12.75390625" style="185" customWidth="1"/>
    <col min="13" max="16384" width="9.125" style="1" customWidth="1"/>
  </cols>
  <sheetData>
    <row r="2" spans="1:13" ht="18">
      <c r="A2" s="439" t="s">
        <v>48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40"/>
      <c r="M2" s="1" t="s">
        <v>51</v>
      </c>
    </row>
    <row r="3" spans="1:13" s="161" customFormat="1" ht="23.25" customHeight="1">
      <c r="A3" s="376" t="s">
        <v>774</v>
      </c>
      <c r="B3" s="376" t="s">
        <v>890</v>
      </c>
      <c r="C3" s="376" t="s">
        <v>383</v>
      </c>
      <c r="D3" s="376" t="s">
        <v>775</v>
      </c>
      <c r="E3" s="376" t="s">
        <v>948</v>
      </c>
      <c r="F3" s="419" t="s">
        <v>381</v>
      </c>
      <c r="G3" s="419"/>
      <c r="H3" s="419"/>
      <c r="I3" s="419"/>
      <c r="J3" s="419"/>
      <c r="K3" s="419"/>
      <c r="L3" s="435" t="s">
        <v>49</v>
      </c>
      <c r="M3" s="432" t="s">
        <v>50</v>
      </c>
    </row>
    <row r="4" spans="1:13" s="44" customFormat="1" ht="27.75" customHeight="1">
      <c r="A4" s="417"/>
      <c r="B4" s="417"/>
      <c r="C4" s="417"/>
      <c r="D4" s="417"/>
      <c r="E4" s="417"/>
      <c r="F4" s="376" t="s">
        <v>296</v>
      </c>
      <c r="G4" s="420" t="s">
        <v>695</v>
      </c>
      <c r="H4" s="421"/>
      <c r="I4" s="421"/>
      <c r="J4" s="421"/>
      <c r="K4" s="422"/>
      <c r="L4" s="436"/>
      <c r="M4" s="433"/>
    </row>
    <row r="5" spans="1:13" s="44" customFormat="1" ht="21.75" customHeight="1">
      <c r="A5" s="417"/>
      <c r="B5" s="417"/>
      <c r="C5" s="417"/>
      <c r="D5" s="417"/>
      <c r="E5" s="417"/>
      <c r="F5" s="417"/>
      <c r="G5" s="376" t="s">
        <v>776</v>
      </c>
      <c r="H5" s="376" t="s">
        <v>777</v>
      </c>
      <c r="I5" s="180" t="s">
        <v>90</v>
      </c>
      <c r="J5" s="376" t="s">
        <v>71</v>
      </c>
      <c r="K5" s="376" t="s">
        <v>72</v>
      </c>
      <c r="L5" s="436"/>
      <c r="M5" s="433"/>
    </row>
    <row r="6" spans="1:13" s="44" customFormat="1" ht="99.75" customHeight="1">
      <c r="A6" s="418"/>
      <c r="B6" s="418"/>
      <c r="C6" s="418"/>
      <c r="D6" s="418"/>
      <c r="E6" s="418"/>
      <c r="F6" s="418"/>
      <c r="G6" s="418"/>
      <c r="H6" s="418"/>
      <c r="I6" s="180" t="s">
        <v>382</v>
      </c>
      <c r="J6" s="418"/>
      <c r="K6" s="418"/>
      <c r="L6" s="436"/>
      <c r="M6" s="434"/>
    </row>
    <row r="7" spans="1:13" ht="11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163">
        <v>12</v>
      </c>
      <c r="M7" s="163">
        <v>13</v>
      </c>
    </row>
    <row r="8" spans="1:13" s="284" customFormat="1" ht="32.25" customHeight="1">
      <c r="A8" s="424" t="s">
        <v>941</v>
      </c>
      <c r="B8" s="437"/>
      <c r="C8" s="437"/>
      <c r="D8" s="438"/>
      <c r="E8" s="285"/>
      <c r="F8" s="285"/>
      <c r="G8" s="285"/>
      <c r="H8" s="285"/>
      <c r="I8" s="285"/>
      <c r="J8" s="285"/>
      <c r="K8" s="285"/>
      <c r="L8" s="184"/>
      <c r="M8" s="283"/>
    </row>
    <row r="9" spans="1:13" s="185" customFormat="1" ht="42.75" customHeight="1">
      <c r="A9" s="163">
        <v>1</v>
      </c>
      <c r="B9" s="250">
        <v>710</v>
      </c>
      <c r="C9" s="250">
        <v>71004</v>
      </c>
      <c r="D9" s="208" t="s">
        <v>858</v>
      </c>
      <c r="E9" s="183">
        <v>235800</v>
      </c>
      <c r="F9" s="183">
        <v>118782.24</v>
      </c>
      <c r="G9" s="183">
        <v>118782.24</v>
      </c>
      <c r="H9" s="183"/>
      <c r="I9" s="183"/>
      <c r="J9" s="183"/>
      <c r="K9" s="183"/>
      <c r="L9" s="153">
        <v>10445.01</v>
      </c>
      <c r="M9" s="335">
        <f>L9/F9</f>
        <v>0.08793410530059038</v>
      </c>
    </row>
    <row r="10" spans="1:13" s="185" customFormat="1" ht="32.25" customHeight="1">
      <c r="A10" s="163">
        <v>2</v>
      </c>
      <c r="B10" s="163">
        <v>801</v>
      </c>
      <c r="C10" s="163">
        <v>80195</v>
      </c>
      <c r="D10" s="208" t="s">
        <v>95</v>
      </c>
      <c r="E10" s="183">
        <v>84000</v>
      </c>
      <c r="F10" s="183">
        <v>64256.78</v>
      </c>
      <c r="G10" s="183"/>
      <c r="H10" s="183"/>
      <c r="I10" s="183"/>
      <c r="J10" s="183"/>
      <c r="K10" s="183">
        <v>64256.78</v>
      </c>
      <c r="L10" s="153">
        <v>47376.57</v>
      </c>
      <c r="M10" s="335">
        <f aca="true" t="shared" si="0" ref="M10:M56">L10/F10</f>
        <v>0.7373007175273956</v>
      </c>
    </row>
    <row r="11" spans="1:13" s="185" customFormat="1" ht="32.25" customHeight="1">
      <c r="A11" s="163">
        <v>3</v>
      </c>
      <c r="B11" s="163">
        <v>900</v>
      </c>
      <c r="C11" s="163">
        <v>90002</v>
      </c>
      <c r="D11" s="208" t="s">
        <v>445</v>
      </c>
      <c r="E11" s="183">
        <v>1997146.44</v>
      </c>
      <c r="F11" s="183">
        <v>332857.74</v>
      </c>
      <c r="G11" s="183">
        <v>332857.74</v>
      </c>
      <c r="H11" s="183"/>
      <c r="I11" s="183"/>
      <c r="J11" s="183"/>
      <c r="K11" s="183"/>
      <c r="L11" s="153">
        <v>277381.45</v>
      </c>
      <c r="M11" s="335">
        <f t="shared" si="0"/>
        <v>0.8333333333333334</v>
      </c>
    </row>
    <row r="12" spans="1:13" s="185" customFormat="1" ht="21" customHeight="1">
      <c r="A12" s="163">
        <v>4</v>
      </c>
      <c r="B12" s="163">
        <v>921</v>
      </c>
      <c r="C12" s="163">
        <v>92195</v>
      </c>
      <c r="D12" s="208" t="s">
        <v>96</v>
      </c>
      <c r="E12" s="183">
        <v>20966</v>
      </c>
      <c r="F12" s="183">
        <v>14000</v>
      </c>
      <c r="G12" s="183">
        <v>14000</v>
      </c>
      <c r="H12" s="183"/>
      <c r="I12" s="183"/>
      <c r="J12" s="183"/>
      <c r="K12" s="183"/>
      <c r="L12" s="153">
        <v>13438.15</v>
      </c>
      <c r="M12" s="335">
        <f t="shared" si="0"/>
        <v>0.9598678571428572</v>
      </c>
    </row>
    <row r="13" spans="1:13" s="44" customFormat="1" ht="30.75" customHeight="1">
      <c r="A13" s="427" t="s">
        <v>68</v>
      </c>
      <c r="B13" s="428"/>
      <c r="C13" s="428"/>
      <c r="D13" s="429"/>
      <c r="E13" s="181">
        <f>SUM(E9:E12)</f>
        <v>2337912.44</v>
      </c>
      <c r="F13" s="181">
        <f>SUM(F9:F12)</f>
        <v>529896.76</v>
      </c>
      <c r="G13" s="181">
        <f>SUM(G9:G12)</f>
        <v>465639.98</v>
      </c>
      <c r="H13" s="181"/>
      <c r="I13" s="181"/>
      <c r="J13" s="181">
        <f>SUM(J12:J12)</f>
        <v>0</v>
      </c>
      <c r="K13" s="181">
        <f>SUM(K8:K12)</f>
        <v>64256.78</v>
      </c>
      <c r="L13" s="159">
        <f>SUM(L9:L12)</f>
        <v>348641.18000000005</v>
      </c>
      <c r="M13" s="337">
        <f t="shared" si="0"/>
        <v>0.6579417092491754</v>
      </c>
    </row>
    <row r="14" spans="1:13" s="284" customFormat="1" ht="34.5" customHeight="1">
      <c r="A14" s="424" t="s">
        <v>942</v>
      </c>
      <c r="B14" s="425"/>
      <c r="C14" s="425"/>
      <c r="D14" s="426"/>
      <c r="E14" s="282"/>
      <c r="F14" s="282"/>
      <c r="G14" s="282"/>
      <c r="H14" s="282"/>
      <c r="I14" s="282"/>
      <c r="J14" s="282"/>
      <c r="K14" s="282"/>
      <c r="L14" s="153"/>
      <c r="M14" s="335"/>
    </row>
    <row r="15" spans="1:13" ht="45">
      <c r="A15" s="151">
        <v>1</v>
      </c>
      <c r="B15" s="152" t="s">
        <v>227</v>
      </c>
      <c r="C15" s="152" t="s">
        <v>228</v>
      </c>
      <c r="D15" s="77" t="s">
        <v>130</v>
      </c>
      <c r="E15" s="153">
        <v>220000</v>
      </c>
      <c r="F15" s="153">
        <v>22000</v>
      </c>
      <c r="G15" s="153">
        <v>22000</v>
      </c>
      <c r="H15" s="172"/>
      <c r="I15" s="154"/>
      <c r="J15" s="77" t="s">
        <v>384</v>
      </c>
      <c r="K15" s="153"/>
      <c r="L15" s="338"/>
      <c r="M15" s="335"/>
    </row>
    <row r="16" spans="1:13" s="161" customFormat="1" ht="23.25" customHeight="1">
      <c r="A16" s="210"/>
      <c r="B16" s="211"/>
      <c r="C16" s="211"/>
      <c r="D16" s="212" t="s">
        <v>129</v>
      </c>
      <c r="E16" s="213">
        <f>SUM(E15)</f>
        <v>220000</v>
      </c>
      <c r="F16" s="213">
        <f>SUM(F15)</f>
        <v>22000</v>
      </c>
      <c r="G16" s="213">
        <f>SUM(G15)</f>
        <v>22000</v>
      </c>
      <c r="H16" s="214"/>
      <c r="I16" s="214"/>
      <c r="J16" s="214"/>
      <c r="K16" s="214"/>
      <c r="L16" s="159"/>
      <c r="M16" s="335"/>
    </row>
    <row r="17" spans="1:13" ht="45">
      <c r="A17" s="151">
        <v>2</v>
      </c>
      <c r="B17" s="152" t="s">
        <v>229</v>
      </c>
      <c r="C17" s="152" t="s">
        <v>231</v>
      </c>
      <c r="D17" s="43" t="s">
        <v>623</v>
      </c>
      <c r="E17" s="153">
        <v>4814843</v>
      </c>
      <c r="F17" s="153">
        <v>2414843</v>
      </c>
      <c r="G17" s="153">
        <v>1221594</v>
      </c>
      <c r="H17" s="172"/>
      <c r="I17" s="154"/>
      <c r="J17" s="77" t="s">
        <v>453</v>
      </c>
      <c r="K17" s="153"/>
      <c r="L17" s="153">
        <v>2414842.32</v>
      </c>
      <c r="M17" s="335">
        <f t="shared" si="0"/>
        <v>0.9999997184081946</v>
      </c>
    </row>
    <row r="18" spans="1:13" ht="22.5">
      <c r="A18" s="151">
        <v>3</v>
      </c>
      <c r="B18" s="152" t="s">
        <v>229</v>
      </c>
      <c r="C18" s="152" t="s">
        <v>231</v>
      </c>
      <c r="D18" s="245" t="s">
        <v>875</v>
      </c>
      <c r="E18" s="153">
        <v>209963</v>
      </c>
      <c r="F18" s="153">
        <v>207963</v>
      </c>
      <c r="G18" s="153">
        <v>207963</v>
      </c>
      <c r="H18" s="172"/>
      <c r="I18" s="154"/>
      <c r="J18" s="77"/>
      <c r="K18" s="153"/>
      <c r="L18" s="153">
        <v>207962.09</v>
      </c>
      <c r="M18" s="335">
        <f t="shared" si="0"/>
        <v>0.9999956242216164</v>
      </c>
    </row>
    <row r="19" spans="1:13" ht="45">
      <c r="A19" s="151">
        <v>4</v>
      </c>
      <c r="B19" s="152" t="s">
        <v>229</v>
      </c>
      <c r="C19" s="152" t="s">
        <v>231</v>
      </c>
      <c r="D19" s="245" t="s">
        <v>971</v>
      </c>
      <c r="E19" s="153">
        <v>90000</v>
      </c>
      <c r="F19" s="153">
        <v>88155</v>
      </c>
      <c r="G19" s="153">
        <v>88155</v>
      </c>
      <c r="H19" s="172"/>
      <c r="I19" s="154"/>
      <c r="J19" s="77"/>
      <c r="K19" s="153"/>
      <c r="L19" s="153"/>
      <c r="M19" s="335"/>
    </row>
    <row r="20" spans="1:13" ht="22.5">
      <c r="A20" s="151">
        <v>5</v>
      </c>
      <c r="B20" s="152" t="s">
        <v>229</v>
      </c>
      <c r="C20" s="152" t="s">
        <v>231</v>
      </c>
      <c r="D20" s="245" t="s">
        <v>193</v>
      </c>
      <c r="E20" s="153">
        <v>120000</v>
      </c>
      <c r="F20" s="153">
        <v>16925</v>
      </c>
      <c r="G20" s="153">
        <v>16925</v>
      </c>
      <c r="H20" s="172"/>
      <c r="I20" s="154"/>
      <c r="J20" s="77"/>
      <c r="K20" s="153"/>
      <c r="L20" s="153"/>
      <c r="M20" s="335"/>
    </row>
    <row r="21" spans="1:13" ht="33.75">
      <c r="A21" s="151">
        <v>6</v>
      </c>
      <c r="B21" s="152" t="s">
        <v>229</v>
      </c>
      <c r="C21" s="152" t="s">
        <v>231</v>
      </c>
      <c r="D21" s="245" t="s">
        <v>680</v>
      </c>
      <c r="E21" s="153">
        <v>30000</v>
      </c>
      <c r="F21" s="153">
        <v>27100</v>
      </c>
      <c r="G21" s="153">
        <v>27100</v>
      </c>
      <c r="H21" s="172"/>
      <c r="I21" s="154"/>
      <c r="J21" s="77"/>
      <c r="K21" s="153"/>
      <c r="L21" s="153">
        <v>27100</v>
      </c>
      <c r="M21" s="335">
        <f t="shared" si="0"/>
        <v>1</v>
      </c>
    </row>
    <row r="22" spans="1:13" ht="33.75">
      <c r="A22" s="151">
        <v>7</v>
      </c>
      <c r="B22" s="152" t="s">
        <v>229</v>
      </c>
      <c r="C22" s="152" t="s">
        <v>231</v>
      </c>
      <c r="D22" s="245" t="s">
        <v>685</v>
      </c>
      <c r="E22" s="153">
        <v>251470</v>
      </c>
      <c r="F22" s="153">
        <v>246970</v>
      </c>
      <c r="G22" s="153">
        <v>246970</v>
      </c>
      <c r="H22" s="172"/>
      <c r="I22" s="154"/>
      <c r="J22" s="77"/>
      <c r="K22" s="153"/>
      <c r="L22" s="153">
        <v>246969.28</v>
      </c>
      <c r="M22" s="335">
        <f t="shared" si="0"/>
        <v>0.9999970846661538</v>
      </c>
    </row>
    <row r="23" spans="1:13" ht="22.5">
      <c r="A23" s="151">
        <v>8</v>
      </c>
      <c r="B23" s="152" t="s">
        <v>229</v>
      </c>
      <c r="C23" s="152" t="s">
        <v>231</v>
      </c>
      <c r="D23" s="245" t="s">
        <v>194</v>
      </c>
      <c r="E23" s="153">
        <v>5000</v>
      </c>
      <c r="F23" s="153">
        <v>2000</v>
      </c>
      <c r="G23" s="153">
        <v>2000</v>
      </c>
      <c r="H23" s="172"/>
      <c r="I23" s="154"/>
      <c r="J23" s="77"/>
      <c r="K23" s="153"/>
      <c r="L23" s="153">
        <v>1955.7</v>
      </c>
      <c r="M23" s="335">
        <f t="shared" si="0"/>
        <v>0.97785</v>
      </c>
    </row>
    <row r="24" spans="1:13" ht="33.75">
      <c r="A24" s="151">
        <v>9</v>
      </c>
      <c r="B24" s="152" t="s">
        <v>229</v>
      </c>
      <c r="C24" s="152" t="s">
        <v>231</v>
      </c>
      <c r="D24" s="245" t="s">
        <v>182</v>
      </c>
      <c r="E24" s="153">
        <v>223943</v>
      </c>
      <c r="F24" s="153">
        <v>214183</v>
      </c>
      <c r="G24" s="153">
        <v>214183</v>
      </c>
      <c r="H24" s="172"/>
      <c r="I24" s="154"/>
      <c r="J24" s="77"/>
      <c r="K24" s="153"/>
      <c r="L24" s="153">
        <v>214182.93</v>
      </c>
      <c r="M24" s="335">
        <f t="shared" si="0"/>
        <v>0.999999673176676</v>
      </c>
    </row>
    <row r="25" spans="1:13" ht="22.5">
      <c r="A25" s="151">
        <v>10</v>
      </c>
      <c r="B25" s="152" t="s">
        <v>229</v>
      </c>
      <c r="C25" s="152" t="s">
        <v>231</v>
      </c>
      <c r="D25" s="245" t="s">
        <v>195</v>
      </c>
      <c r="E25" s="153">
        <v>60000</v>
      </c>
      <c r="F25" s="153">
        <v>1000</v>
      </c>
      <c r="G25" s="153">
        <v>1000</v>
      </c>
      <c r="H25" s="172"/>
      <c r="I25" s="154"/>
      <c r="J25" s="77"/>
      <c r="K25" s="153"/>
      <c r="L25" s="153">
        <v>971.7</v>
      </c>
      <c r="M25" s="335">
        <f t="shared" si="0"/>
        <v>0.9717</v>
      </c>
    </row>
    <row r="26" spans="1:13" ht="45">
      <c r="A26" s="151">
        <v>11</v>
      </c>
      <c r="B26" s="152" t="s">
        <v>229</v>
      </c>
      <c r="C26" s="152" t="s">
        <v>231</v>
      </c>
      <c r="D26" s="77" t="s">
        <v>97</v>
      </c>
      <c r="E26" s="153">
        <v>662555</v>
      </c>
      <c r="F26" s="153">
        <v>372555</v>
      </c>
      <c r="G26" s="153">
        <v>372555</v>
      </c>
      <c r="H26" s="172"/>
      <c r="I26" s="154"/>
      <c r="J26" s="77" t="s">
        <v>950</v>
      </c>
      <c r="K26" s="153"/>
      <c r="L26" s="153">
        <v>329830.32</v>
      </c>
      <c r="M26" s="335">
        <f t="shared" si="0"/>
        <v>0.885319805129444</v>
      </c>
    </row>
    <row r="27" spans="1:13" ht="45">
      <c r="A27" s="151">
        <v>12</v>
      </c>
      <c r="B27" s="152" t="s">
        <v>229</v>
      </c>
      <c r="C27" s="152" t="s">
        <v>455</v>
      </c>
      <c r="D27" s="77" t="s">
        <v>624</v>
      </c>
      <c r="E27" s="153">
        <v>238200</v>
      </c>
      <c r="F27" s="153">
        <v>237100</v>
      </c>
      <c r="G27" s="153">
        <v>98607</v>
      </c>
      <c r="H27" s="172"/>
      <c r="I27" s="154"/>
      <c r="J27" s="77" t="s">
        <v>950</v>
      </c>
      <c r="K27" s="153">
        <v>138493</v>
      </c>
      <c r="L27" s="153">
        <v>234386.27</v>
      </c>
      <c r="M27" s="335">
        <f t="shared" si="0"/>
        <v>0.988554491775622</v>
      </c>
    </row>
    <row r="28" spans="1:13" s="44" customFormat="1" ht="45">
      <c r="A28" s="150"/>
      <c r="B28" s="158"/>
      <c r="C28" s="158"/>
      <c r="D28" s="74" t="s">
        <v>669</v>
      </c>
      <c r="E28" s="159">
        <f>SUM(E17:E27)</f>
        <v>6705974</v>
      </c>
      <c r="F28" s="159">
        <f>SUM(F17:F27)</f>
        <v>3828794</v>
      </c>
      <c r="G28" s="159">
        <f>SUM(G17:G27)</f>
        <v>2497052</v>
      </c>
      <c r="H28" s="174">
        <f>SUM(H17:H26)</f>
        <v>0</v>
      </c>
      <c r="I28" s="160"/>
      <c r="J28" s="74" t="s">
        <v>456</v>
      </c>
      <c r="K28" s="159">
        <f>SUM(K17:K27)</f>
        <v>138493</v>
      </c>
      <c r="L28" s="159">
        <f>SUM(L17:L27)</f>
        <v>3678200.61</v>
      </c>
      <c r="M28" s="337">
        <f t="shared" si="0"/>
        <v>0.9606681921252488</v>
      </c>
    </row>
    <row r="29" spans="1:13" ht="45">
      <c r="A29" s="151">
        <v>13</v>
      </c>
      <c r="B29" s="152" t="s">
        <v>457</v>
      </c>
      <c r="C29" s="152" t="s">
        <v>458</v>
      </c>
      <c r="D29" s="77" t="s">
        <v>69</v>
      </c>
      <c r="E29" s="153">
        <v>9878.84</v>
      </c>
      <c r="F29" s="153">
        <v>4939.42</v>
      </c>
      <c r="G29" s="153">
        <v>246.97</v>
      </c>
      <c r="H29" s="172"/>
      <c r="I29" s="154"/>
      <c r="J29" s="77" t="s">
        <v>950</v>
      </c>
      <c r="K29" s="153">
        <v>4692.45</v>
      </c>
      <c r="L29" s="153"/>
      <c r="M29" s="335"/>
    </row>
    <row r="30" spans="1:13" s="44" customFormat="1" ht="21.75" customHeight="1">
      <c r="A30" s="150"/>
      <c r="B30" s="158"/>
      <c r="C30" s="158"/>
      <c r="D30" s="74" t="s">
        <v>459</v>
      </c>
      <c r="E30" s="159">
        <f>SUM(E29)</f>
        <v>9878.84</v>
      </c>
      <c r="F30" s="159">
        <f>SUM(F29)</f>
        <v>4939.42</v>
      </c>
      <c r="G30" s="159">
        <f>SUM(G29)</f>
        <v>246.97</v>
      </c>
      <c r="H30" s="174"/>
      <c r="I30" s="160"/>
      <c r="J30" s="74"/>
      <c r="K30" s="159">
        <f>SUM(K29)</f>
        <v>4692.45</v>
      </c>
      <c r="L30" s="159"/>
      <c r="M30" s="335"/>
    </row>
    <row r="31" spans="1:13" s="167" customFormat="1" ht="68.25" customHeight="1">
      <c r="A31" s="100">
        <v>14</v>
      </c>
      <c r="B31" s="152" t="s">
        <v>692</v>
      </c>
      <c r="C31" s="152" t="s">
        <v>693</v>
      </c>
      <c r="D31" s="77" t="s">
        <v>433</v>
      </c>
      <c r="E31" s="153">
        <v>292920</v>
      </c>
      <c r="F31" s="153">
        <v>234871.27</v>
      </c>
      <c r="G31" s="153">
        <v>44770.97</v>
      </c>
      <c r="H31" s="172"/>
      <c r="I31" s="154"/>
      <c r="J31" s="77" t="s">
        <v>950</v>
      </c>
      <c r="K31" s="153">
        <v>190100.3</v>
      </c>
      <c r="L31" s="338">
        <v>36116.49</v>
      </c>
      <c r="M31" s="335">
        <f t="shared" si="0"/>
        <v>0.15377142551321837</v>
      </c>
    </row>
    <row r="32" spans="1:13" s="167" customFormat="1" ht="68.25" customHeight="1">
      <c r="A32" s="100">
        <v>15</v>
      </c>
      <c r="B32" s="152" t="s">
        <v>692</v>
      </c>
      <c r="C32" s="152" t="s">
        <v>693</v>
      </c>
      <c r="D32" s="77" t="s">
        <v>70</v>
      </c>
      <c r="E32" s="153">
        <v>84984.97</v>
      </c>
      <c r="F32" s="153">
        <v>84984.97</v>
      </c>
      <c r="G32" s="153">
        <v>19900</v>
      </c>
      <c r="H32" s="172"/>
      <c r="I32" s="154"/>
      <c r="J32" s="77" t="s">
        <v>950</v>
      </c>
      <c r="K32" s="153">
        <v>65084.97</v>
      </c>
      <c r="L32" s="338">
        <v>32400</v>
      </c>
      <c r="M32" s="335">
        <f t="shared" si="0"/>
        <v>0.3812438834772784</v>
      </c>
    </row>
    <row r="33" spans="1:13" s="65" customFormat="1" ht="45">
      <c r="A33" s="17"/>
      <c r="B33" s="430" t="s">
        <v>772</v>
      </c>
      <c r="C33" s="431"/>
      <c r="D33" s="431"/>
      <c r="E33" s="156">
        <f>SUM(E31:E32)</f>
        <v>377904.97</v>
      </c>
      <c r="F33" s="156">
        <f>SUM(F31:F32)</f>
        <v>319856.24</v>
      </c>
      <c r="G33" s="156">
        <f>SUM(G31:G32)</f>
        <v>64670.97</v>
      </c>
      <c r="H33" s="173"/>
      <c r="I33" s="157"/>
      <c r="J33" s="155" t="s">
        <v>950</v>
      </c>
      <c r="K33" s="156">
        <f>SUM(K31:K32)</f>
        <v>255185.27</v>
      </c>
      <c r="L33" s="159">
        <f>SUM(L31:L32)</f>
        <v>68516.48999999999</v>
      </c>
      <c r="M33" s="337">
        <f t="shared" si="0"/>
        <v>0.21421026521164632</v>
      </c>
    </row>
    <row r="34" spans="1:13" s="185" customFormat="1" ht="56.25">
      <c r="A34" s="163">
        <v>16</v>
      </c>
      <c r="B34" s="163">
        <v>801</v>
      </c>
      <c r="C34" s="163">
        <v>80101</v>
      </c>
      <c r="D34" s="208" t="s">
        <v>653</v>
      </c>
      <c r="E34" s="153">
        <v>25000</v>
      </c>
      <c r="F34" s="153">
        <v>23155</v>
      </c>
      <c r="G34" s="153">
        <v>23155</v>
      </c>
      <c r="H34" s="172"/>
      <c r="I34" s="154"/>
      <c r="J34" s="77"/>
      <c r="K34" s="153"/>
      <c r="L34" s="153"/>
      <c r="M34" s="335"/>
    </row>
    <row r="35" spans="1:13" s="6" customFormat="1" ht="45">
      <c r="A35" s="151">
        <v>17</v>
      </c>
      <c r="B35" s="152" t="s">
        <v>528</v>
      </c>
      <c r="C35" s="152" t="s">
        <v>532</v>
      </c>
      <c r="D35" s="77" t="s">
        <v>428</v>
      </c>
      <c r="E35" s="153">
        <v>193809</v>
      </c>
      <c r="F35" s="153">
        <v>182985</v>
      </c>
      <c r="G35" s="153">
        <v>132985</v>
      </c>
      <c r="H35" s="172"/>
      <c r="I35" s="154"/>
      <c r="J35" s="77" t="s">
        <v>950</v>
      </c>
      <c r="K35" s="153">
        <v>50000</v>
      </c>
      <c r="L35" s="338">
        <v>182853.44</v>
      </c>
      <c r="M35" s="335">
        <f>L35/F35</f>
        <v>0.9992810339645326</v>
      </c>
    </row>
    <row r="36" spans="1:13" s="6" customFormat="1" ht="45">
      <c r="A36" s="151">
        <v>18</v>
      </c>
      <c r="B36" s="152" t="s">
        <v>528</v>
      </c>
      <c r="C36" s="152" t="s">
        <v>535</v>
      </c>
      <c r="D36" s="77" t="s">
        <v>343</v>
      </c>
      <c r="E36" s="153">
        <v>2638034</v>
      </c>
      <c r="F36" s="153">
        <v>2130910.16</v>
      </c>
      <c r="G36" s="153">
        <v>2130910.16</v>
      </c>
      <c r="H36" s="172"/>
      <c r="I36" s="154"/>
      <c r="J36" s="77" t="s">
        <v>950</v>
      </c>
      <c r="K36" s="153"/>
      <c r="L36" s="338">
        <v>2026789.33</v>
      </c>
      <c r="M36" s="335">
        <f t="shared" si="0"/>
        <v>0.9511378602653056</v>
      </c>
    </row>
    <row r="37" spans="1:13" s="65" customFormat="1" ht="45">
      <c r="A37" s="239"/>
      <c r="B37" s="240"/>
      <c r="C37" s="240"/>
      <c r="D37" s="241" t="s">
        <v>558</v>
      </c>
      <c r="E37" s="242">
        <f>SUM(E34:E36)</f>
        <v>2856843</v>
      </c>
      <c r="F37" s="242">
        <f>SUM(F34:F36)</f>
        <v>2337050.16</v>
      </c>
      <c r="G37" s="242">
        <f>SUM(G34:G36)</f>
        <v>2287050.16</v>
      </c>
      <c r="H37" s="243"/>
      <c r="I37" s="244"/>
      <c r="J37" s="241" t="s">
        <v>950</v>
      </c>
      <c r="K37" s="242">
        <f>SUM(K34:K36)</f>
        <v>50000</v>
      </c>
      <c r="L37" s="159">
        <f>SUM(L34:L36)</f>
        <v>2209642.77</v>
      </c>
      <c r="M37" s="337">
        <f t="shared" si="0"/>
        <v>0.9454836733157665</v>
      </c>
    </row>
    <row r="38" spans="1:13" s="167" customFormat="1" ht="55.5" customHeight="1">
      <c r="A38" s="100">
        <v>19</v>
      </c>
      <c r="B38" s="152" t="s">
        <v>563</v>
      </c>
      <c r="C38" s="152" t="s">
        <v>566</v>
      </c>
      <c r="D38" s="77" t="s">
        <v>606</v>
      </c>
      <c r="E38" s="153">
        <v>29265844.1</v>
      </c>
      <c r="F38" s="153">
        <v>5416779.34</v>
      </c>
      <c r="G38" s="153">
        <v>189473.4</v>
      </c>
      <c r="H38" s="153">
        <v>2400000</v>
      </c>
      <c r="I38" s="154"/>
      <c r="J38" s="77" t="s">
        <v>950</v>
      </c>
      <c r="K38" s="153">
        <v>2827305.94</v>
      </c>
      <c r="L38" s="338">
        <v>3514053.48</v>
      </c>
      <c r="M38" s="335">
        <f t="shared" si="0"/>
        <v>0.64873484028611</v>
      </c>
    </row>
    <row r="39" spans="1:13" s="167" customFormat="1" ht="58.5" customHeight="1">
      <c r="A39" s="100">
        <v>20</v>
      </c>
      <c r="B39" s="152" t="s">
        <v>563</v>
      </c>
      <c r="C39" s="152" t="s">
        <v>566</v>
      </c>
      <c r="D39" s="77" t="s">
        <v>759</v>
      </c>
      <c r="E39" s="153">
        <v>1820000</v>
      </c>
      <c r="F39" s="153">
        <v>865000</v>
      </c>
      <c r="G39" s="153">
        <v>416676</v>
      </c>
      <c r="H39" s="153"/>
      <c r="I39" s="154"/>
      <c r="J39" s="77" t="s">
        <v>950</v>
      </c>
      <c r="K39" s="153">
        <v>448324</v>
      </c>
      <c r="L39" s="338">
        <v>634045.26</v>
      </c>
      <c r="M39" s="335">
        <f t="shared" si="0"/>
        <v>0.7330003005780347</v>
      </c>
    </row>
    <row r="40" spans="1:13" s="167" customFormat="1" ht="58.5" customHeight="1">
      <c r="A40" s="100">
        <v>21</v>
      </c>
      <c r="B40" s="152" t="s">
        <v>563</v>
      </c>
      <c r="C40" s="152" t="s">
        <v>566</v>
      </c>
      <c r="D40" s="77" t="s">
        <v>609</v>
      </c>
      <c r="E40" s="153">
        <v>20000</v>
      </c>
      <c r="F40" s="153">
        <v>748.04</v>
      </c>
      <c r="G40" s="153">
        <v>748.04</v>
      </c>
      <c r="H40" s="153"/>
      <c r="I40" s="154"/>
      <c r="J40" s="77" t="s">
        <v>950</v>
      </c>
      <c r="K40" s="153"/>
      <c r="L40" s="338"/>
      <c r="M40" s="335"/>
    </row>
    <row r="41" spans="1:13" s="167" customFormat="1" ht="58.5" customHeight="1">
      <c r="A41" s="100">
        <v>22</v>
      </c>
      <c r="B41" s="152" t="s">
        <v>563</v>
      </c>
      <c r="C41" s="152" t="s">
        <v>566</v>
      </c>
      <c r="D41" s="77" t="s">
        <v>611</v>
      </c>
      <c r="E41" s="153">
        <v>38000</v>
      </c>
      <c r="F41" s="153">
        <v>844.06</v>
      </c>
      <c r="G41" s="153">
        <v>844.06</v>
      </c>
      <c r="H41" s="153"/>
      <c r="I41" s="154"/>
      <c r="J41" s="77" t="s">
        <v>950</v>
      </c>
      <c r="K41" s="153"/>
      <c r="L41" s="338"/>
      <c r="M41" s="335"/>
    </row>
    <row r="42" spans="1:13" s="167" customFormat="1" ht="58.5" customHeight="1">
      <c r="A42" s="100">
        <v>23</v>
      </c>
      <c r="B42" s="152" t="s">
        <v>563</v>
      </c>
      <c r="C42" s="152" t="s">
        <v>566</v>
      </c>
      <c r="D42" s="77" t="s">
        <v>610</v>
      </c>
      <c r="E42" s="153">
        <v>72000</v>
      </c>
      <c r="F42" s="153">
        <v>72000</v>
      </c>
      <c r="G42" s="153">
        <v>72000</v>
      </c>
      <c r="H42" s="153"/>
      <c r="I42" s="154"/>
      <c r="J42" s="77" t="s">
        <v>950</v>
      </c>
      <c r="K42" s="153"/>
      <c r="L42" s="338">
        <v>47092.3</v>
      </c>
      <c r="M42" s="335">
        <f t="shared" si="0"/>
        <v>0.6540597222222223</v>
      </c>
    </row>
    <row r="43" spans="1:13" s="167" customFormat="1" ht="58.5" customHeight="1">
      <c r="A43" s="100">
        <v>24</v>
      </c>
      <c r="B43" s="152" t="s">
        <v>563</v>
      </c>
      <c r="C43" s="152" t="s">
        <v>567</v>
      </c>
      <c r="D43" s="77" t="s">
        <v>612</v>
      </c>
      <c r="E43" s="153">
        <v>70290</v>
      </c>
      <c r="F43" s="153">
        <v>70290</v>
      </c>
      <c r="G43" s="153">
        <v>70290</v>
      </c>
      <c r="H43" s="153"/>
      <c r="I43" s="154"/>
      <c r="J43" s="77" t="s">
        <v>950</v>
      </c>
      <c r="K43" s="153"/>
      <c r="L43" s="338">
        <v>63568.86</v>
      </c>
      <c r="M43" s="335">
        <f t="shared" si="0"/>
        <v>0.9043798548868971</v>
      </c>
    </row>
    <row r="44" spans="1:13" s="44" customFormat="1" ht="45">
      <c r="A44" s="150"/>
      <c r="B44" s="158"/>
      <c r="C44" s="158"/>
      <c r="D44" s="74" t="s">
        <v>689</v>
      </c>
      <c r="E44" s="159">
        <f>SUM(E38:E43)</f>
        <v>31286134.1</v>
      </c>
      <c r="F44" s="159">
        <f>SUM(F38:F43)</f>
        <v>6425661.4399999995</v>
      </c>
      <c r="G44" s="159">
        <f>SUM(G38:G43)</f>
        <v>750031.5000000001</v>
      </c>
      <c r="H44" s="159">
        <f>SUM(H38:H43)</f>
        <v>2400000</v>
      </c>
      <c r="I44" s="160">
        <f>SUM(I38:I39)</f>
        <v>0</v>
      </c>
      <c r="J44" s="74" t="s">
        <v>877</v>
      </c>
      <c r="K44" s="159">
        <f>SUM(K38:K43)</f>
        <v>3275629.94</v>
      </c>
      <c r="L44" s="159">
        <f>SUM(L38:L43)</f>
        <v>4258759.9</v>
      </c>
      <c r="M44" s="337">
        <f t="shared" si="0"/>
        <v>0.6627737766401837</v>
      </c>
    </row>
    <row r="45" spans="1:13" ht="45">
      <c r="A45" s="151">
        <v>25</v>
      </c>
      <c r="B45" s="152" t="s">
        <v>572</v>
      </c>
      <c r="C45" s="152" t="s">
        <v>583</v>
      </c>
      <c r="D45" s="77" t="s">
        <v>613</v>
      </c>
      <c r="E45" s="153">
        <v>9003000</v>
      </c>
      <c r="F45" s="153">
        <v>78533.19</v>
      </c>
      <c r="G45" s="153">
        <v>78533.19</v>
      </c>
      <c r="H45" s="172"/>
      <c r="I45" s="154"/>
      <c r="J45" s="77" t="s">
        <v>950</v>
      </c>
      <c r="K45" s="153"/>
      <c r="L45" s="338">
        <v>73433.53</v>
      </c>
      <c r="M45" s="335">
        <f t="shared" si="0"/>
        <v>0.9350636336051037</v>
      </c>
    </row>
    <row r="46" spans="1:13" ht="45">
      <c r="A46" s="151">
        <v>26</v>
      </c>
      <c r="B46" s="152" t="s">
        <v>572</v>
      </c>
      <c r="C46" s="152" t="s">
        <v>583</v>
      </c>
      <c r="D46" s="77" t="s">
        <v>878</v>
      </c>
      <c r="E46" s="153">
        <v>283521.71</v>
      </c>
      <c r="F46" s="153">
        <v>276271.71</v>
      </c>
      <c r="G46" s="153">
        <v>172396.71</v>
      </c>
      <c r="H46" s="172"/>
      <c r="I46" s="154"/>
      <c r="J46" s="77" t="s">
        <v>950</v>
      </c>
      <c r="K46" s="153">
        <v>103875</v>
      </c>
      <c r="L46" s="338">
        <v>273081.06</v>
      </c>
      <c r="M46" s="335">
        <f t="shared" si="0"/>
        <v>0.9884510433587281</v>
      </c>
    </row>
    <row r="47" spans="1:13" s="167" customFormat="1" ht="45">
      <c r="A47" s="100">
        <v>27</v>
      </c>
      <c r="B47" s="152" t="s">
        <v>572</v>
      </c>
      <c r="C47" s="152" t="s">
        <v>583</v>
      </c>
      <c r="D47" s="77" t="s">
        <v>297</v>
      </c>
      <c r="E47" s="153">
        <v>530983</v>
      </c>
      <c r="F47" s="153">
        <v>79913</v>
      </c>
      <c r="G47" s="153">
        <v>42413</v>
      </c>
      <c r="H47" s="153"/>
      <c r="I47" s="154"/>
      <c r="J47" s="77" t="s">
        <v>950</v>
      </c>
      <c r="K47" s="153">
        <v>37500</v>
      </c>
      <c r="L47" s="338">
        <v>3348.65</v>
      </c>
      <c r="M47" s="335">
        <f t="shared" si="0"/>
        <v>0.04190369526860461</v>
      </c>
    </row>
    <row r="48" spans="1:13" s="167" customFormat="1" ht="45">
      <c r="A48" s="100">
        <v>28</v>
      </c>
      <c r="B48" s="152" t="s">
        <v>572</v>
      </c>
      <c r="C48" s="152" t="s">
        <v>576</v>
      </c>
      <c r="D48" s="77" t="s">
        <v>132</v>
      </c>
      <c r="E48" s="153">
        <v>70000</v>
      </c>
      <c r="F48" s="153">
        <v>5000</v>
      </c>
      <c r="G48" s="153">
        <v>5000</v>
      </c>
      <c r="H48" s="153"/>
      <c r="I48" s="154"/>
      <c r="J48" s="77" t="s">
        <v>950</v>
      </c>
      <c r="K48" s="153"/>
      <c r="L48" s="338"/>
      <c r="M48" s="335"/>
    </row>
    <row r="49" spans="1:13" s="167" customFormat="1" ht="45">
      <c r="A49" s="100">
        <v>29</v>
      </c>
      <c r="B49" s="152" t="s">
        <v>572</v>
      </c>
      <c r="C49" s="152" t="s">
        <v>576</v>
      </c>
      <c r="D49" s="77" t="s">
        <v>197</v>
      </c>
      <c r="E49" s="153">
        <v>2550000</v>
      </c>
      <c r="F49" s="153">
        <v>2157261.47</v>
      </c>
      <c r="G49" s="153">
        <v>904105.37</v>
      </c>
      <c r="H49" s="153"/>
      <c r="I49" s="154"/>
      <c r="J49" s="77" t="s">
        <v>950</v>
      </c>
      <c r="K49" s="153">
        <v>1253156.1</v>
      </c>
      <c r="L49" s="338">
        <v>2079908.2</v>
      </c>
      <c r="M49" s="335">
        <f t="shared" si="0"/>
        <v>0.9641428398570525</v>
      </c>
    </row>
    <row r="50" spans="1:13" s="44" customFormat="1" ht="45">
      <c r="A50" s="150"/>
      <c r="B50" s="158"/>
      <c r="C50" s="158"/>
      <c r="D50" s="74" t="s">
        <v>690</v>
      </c>
      <c r="E50" s="159">
        <f>SUM(E45:E49)</f>
        <v>12437504.71</v>
      </c>
      <c r="F50" s="159">
        <f>SUM(F45:F49)</f>
        <v>2596979.37</v>
      </c>
      <c r="G50" s="159">
        <f>SUM(G45:G49)</f>
        <v>1202448.27</v>
      </c>
      <c r="H50" s="159"/>
      <c r="I50" s="160">
        <f>SUM(I46:I49)</f>
        <v>0</v>
      </c>
      <c r="J50" s="74" t="s">
        <v>950</v>
      </c>
      <c r="K50" s="159">
        <f>SUM(K45:K49)</f>
        <v>1394531.1</v>
      </c>
      <c r="L50" s="159">
        <f>SUM(L45:L49)</f>
        <v>2429771.44</v>
      </c>
      <c r="M50" s="337">
        <f t="shared" si="0"/>
        <v>0.9356144558052457</v>
      </c>
    </row>
    <row r="51" spans="1:13" s="44" customFormat="1" ht="45">
      <c r="A51" s="100">
        <v>30</v>
      </c>
      <c r="B51" s="152" t="s">
        <v>577</v>
      </c>
      <c r="C51" s="152" t="s">
        <v>578</v>
      </c>
      <c r="D51" s="77" t="s">
        <v>198</v>
      </c>
      <c r="E51" s="153">
        <v>2162725</v>
      </c>
      <c r="F51" s="153">
        <v>1912910</v>
      </c>
      <c r="G51" s="153">
        <v>898313.88</v>
      </c>
      <c r="H51" s="153">
        <v>514596.12</v>
      </c>
      <c r="I51" s="154"/>
      <c r="J51" s="77" t="s">
        <v>950</v>
      </c>
      <c r="K51" s="153">
        <v>500000</v>
      </c>
      <c r="L51" s="153">
        <v>965060.29</v>
      </c>
      <c r="M51" s="335">
        <f t="shared" si="0"/>
        <v>0.5044985336476886</v>
      </c>
    </row>
    <row r="52" spans="1:13" s="44" customFormat="1" ht="45">
      <c r="A52" s="100">
        <v>31</v>
      </c>
      <c r="B52" s="152" t="s">
        <v>577</v>
      </c>
      <c r="C52" s="152" t="s">
        <v>664</v>
      </c>
      <c r="D52" s="77" t="s">
        <v>94</v>
      </c>
      <c r="E52" s="153">
        <v>640855.7</v>
      </c>
      <c r="F52" s="153">
        <v>627855.7</v>
      </c>
      <c r="G52" s="153">
        <v>258352.7</v>
      </c>
      <c r="H52" s="153"/>
      <c r="I52" s="154"/>
      <c r="J52" s="77" t="s">
        <v>950</v>
      </c>
      <c r="K52" s="153">
        <v>369503</v>
      </c>
      <c r="L52" s="153">
        <v>627213.14</v>
      </c>
      <c r="M52" s="335">
        <f t="shared" si="0"/>
        <v>0.9989765801282047</v>
      </c>
    </row>
    <row r="53" spans="1:13" s="44" customFormat="1" ht="45">
      <c r="A53" s="100">
        <v>32</v>
      </c>
      <c r="B53" s="152" t="s">
        <v>577</v>
      </c>
      <c r="C53" s="152" t="s">
        <v>663</v>
      </c>
      <c r="D53" s="77" t="s">
        <v>378</v>
      </c>
      <c r="E53" s="153">
        <v>259905.56</v>
      </c>
      <c r="F53" s="153">
        <v>249910.56</v>
      </c>
      <c r="G53" s="153">
        <v>171702.56</v>
      </c>
      <c r="H53" s="153"/>
      <c r="I53" s="154"/>
      <c r="J53" s="77" t="s">
        <v>950</v>
      </c>
      <c r="K53" s="153">
        <v>78208</v>
      </c>
      <c r="L53" s="153">
        <v>249692.72</v>
      </c>
      <c r="M53" s="335">
        <f t="shared" si="0"/>
        <v>0.9991283281506792</v>
      </c>
    </row>
    <row r="54" spans="1:13" s="44" customFormat="1" ht="24.75" customHeight="1">
      <c r="A54" s="150"/>
      <c r="B54" s="158"/>
      <c r="C54" s="158"/>
      <c r="D54" s="74" t="s">
        <v>691</v>
      </c>
      <c r="E54" s="159">
        <f>SUM(E51:E53)</f>
        <v>3063486.2600000002</v>
      </c>
      <c r="F54" s="159">
        <f>SUM(F51:F53)</f>
        <v>2790676.2600000002</v>
      </c>
      <c r="G54" s="159">
        <f>SUM(G51:G53)</f>
        <v>1328369.1400000001</v>
      </c>
      <c r="H54" s="159">
        <f>SUM(H51:H53)</f>
        <v>514596.12</v>
      </c>
      <c r="I54" s="160"/>
      <c r="J54" s="159"/>
      <c r="K54" s="159">
        <f>SUM(K51:K53)</f>
        <v>947711</v>
      </c>
      <c r="L54" s="159">
        <f>SUM(L51:L53)</f>
        <v>1841966.1500000001</v>
      </c>
      <c r="M54" s="337">
        <f t="shared" si="0"/>
        <v>0.6600429352561303</v>
      </c>
    </row>
    <row r="55" spans="1:13" s="44" customFormat="1" ht="27" customHeight="1">
      <c r="A55" s="423" t="s">
        <v>771</v>
      </c>
      <c r="B55" s="423"/>
      <c r="C55" s="423"/>
      <c r="D55" s="423"/>
      <c r="E55" s="159">
        <f>E16+E28+E30+E33+E37+E44+E50+E54</f>
        <v>56957725.879999995</v>
      </c>
      <c r="F55" s="159">
        <f>F16+F28+F30+F33+F37+F44+F50+F54</f>
        <v>18325956.89</v>
      </c>
      <c r="G55" s="159">
        <f>G16+G28+G30+G33+G37+G44+G50+G54</f>
        <v>8151869.010000002</v>
      </c>
      <c r="H55" s="159">
        <f>H16+H28+H30+H33+H37+H44+H50+H54</f>
        <v>2914596.12</v>
      </c>
      <c r="I55" s="159">
        <f>I16+I28+I33+I37+I44+I50+I54</f>
        <v>0</v>
      </c>
      <c r="J55" s="159">
        <v>1193249</v>
      </c>
      <c r="K55" s="159">
        <f>K14+K28+K30+K33+K37+K44+K50+K54</f>
        <v>6066242.76</v>
      </c>
      <c r="L55" s="159">
        <f>L14+L28+L30+L33+L37+L44+L50+L54</f>
        <v>14486857.36</v>
      </c>
      <c r="M55" s="337">
        <f t="shared" si="0"/>
        <v>0.7905102825984002</v>
      </c>
    </row>
    <row r="56" spans="1:13" s="44" customFormat="1" ht="24.75" customHeight="1">
      <c r="A56" s="382" t="s">
        <v>89</v>
      </c>
      <c r="B56" s="383"/>
      <c r="C56" s="383"/>
      <c r="D56" s="375"/>
      <c r="E56" s="159">
        <f aca="true" t="shared" si="1" ref="E56:L56">E13+E55</f>
        <v>59295638.31999999</v>
      </c>
      <c r="F56" s="159">
        <f t="shared" si="1"/>
        <v>18855853.650000002</v>
      </c>
      <c r="G56" s="159">
        <f t="shared" si="1"/>
        <v>8617508.990000002</v>
      </c>
      <c r="H56" s="159">
        <f t="shared" si="1"/>
        <v>2914596.12</v>
      </c>
      <c r="I56" s="159">
        <f t="shared" si="1"/>
        <v>0</v>
      </c>
      <c r="J56" s="159">
        <f t="shared" si="1"/>
        <v>1193249</v>
      </c>
      <c r="K56" s="159">
        <f t="shared" si="1"/>
        <v>6130499.54</v>
      </c>
      <c r="L56" s="159">
        <f t="shared" si="1"/>
        <v>14835498.54</v>
      </c>
      <c r="M56" s="337">
        <f t="shared" si="0"/>
        <v>0.7867847733321793</v>
      </c>
    </row>
    <row r="57" ht="12.75">
      <c r="A57" s="1" t="s">
        <v>958</v>
      </c>
    </row>
    <row r="58" ht="12.75">
      <c r="A58" s="1" t="s">
        <v>951</v>
      </c>
    </row>
    <row r="59" ht="12.75">
      <c r="A59" s="1" t="s">
        <v>955</v>
      </c>
    </row>
    <row r="60" ht="12.75">
      <c r="A60" s="1" t="s">
        <v>956</v>
      </c>
    </row>
    <row r="61" ht="12.75">
      <c r="A61" s="1" t="s">
        <v>957</v>
      </c>
    </row>
  </sheetData>
  <sheetProtection/>
  <mergeCells count="21">
    <mergeCell ref="A2:L2"/>
    <mergeCell ref="H5:H6"/>
    <mergeCell ref="B3:B6"/>
    <mergeCell ref="C3:C6"/>
    <mergeCell ref="D3:D6"/>
    <mergeCell ref="M3:M6"/>
    <mergeCell ref="J5:J6"/>
    <mergeCell ref="L3:L6"/>
    <mergeCell ref="A8:D8"/>
    <mergeCell ref="G5:G6"/>
    <mergeCell ref="A3:A6"/>
    <mergeCell ref="A56:D56"/>
    <mergeCell ref="E3:E6"/>
    <mergeCell ref="F4:F6"/>
    <mergeCell ref="F3:K3"/>
    <mergeCell ref="G4:K4"/>
    <mergeCell ref="A55:D55"/>
    <mergeCell ref="K5:K6"/>
    <mergeCell ref="A14:D14"/>
    <mergeCell ref="A13:D13"/>
    <mergeCell ref="B33:D33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96"/>
  <sheetViews>
    <sheetView tabSelected="1" zoomScalePageLayoutView="0" workbookViewId="0" topLeftCell="A65">
      <selection activeCell="D74" sqref="D7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8.25390625" style="1" customWidth="1"/>
    <col min="5" max="5" width="14.00390625" style="1" customWidth="1"/>
    <col min="6" max="6" width="11.75390625" style="1" customWidth="1"/>
    <col min="7" max="7" width="10.125" style="1" customWidth="1"/>
    <col min="8" max="8" width="17.625" style="1" customWidth="1"/>
    <col min="9" max="9" width="12.25390625" style="1" customWidth="1"/>
    <col min="10" max="10" width="12.125" style="1" customWidth="1"/>
    <col min="11" max="11" width="14.00390625" style="1" customWidth="1"/>
    <col min="12" max="16384" width="9.125" style="1" customWidth="1"/>
  </cols>
  <sheetData>
    <row r="1" spans="1:11" ht="18">
      <c r="A1" s="442" t="s">
        <v>52</v>
      </c>
      <c r="B1" s="442"/>
      <c r="C1" s="442"/>
      <c r="D1" s="442"/>
      <c r="E1" s="442"/>
      <c r="F1" s="442"/>
      <c r="G1" s="442"/>
      <c r="H1" s="442"/>
      <c r="I1" s="442"/>
      <c r="K1" s="1" t="s">
        <v>54</v>
      </c>
    </row>
    <row r="2" spans="1:12" s="9" customFormat="1" ht="19.5" customHeight="1">
      <c r="A2" s="378" t="s">
        <v>947</v>
      </c>
      <c r="B2" s="378" t="s">
        <v>890</v>
      </c>
      <c r="C2" s="378" t="s">
        <v>946</v>
      </c>
      <c r="D2" s="443" t="s">
        <v>972</v>
      </c>
      <c r="E2" s="443" t="s">
        <v>959</v>
      </c>
      <c r="F2" s="443"/>
      <c r="G2" s="443"/>
      <c r="H2" s="443"/>
      <c r="I2" s="443"/>
      <c r="J2" s="444"/>
      <c r="K2" s="448" t="s">
        <v>53</v>
      </c>
      <c r="L2" s="445" t="s">
        <v>50</v>
      </c>
    </row>
    <row r="3" spans="1:12" s="9" customFormat="1" ht="19.5" customHeight="1">
      <c r="A3" s="378"/>
      <c r="B3" s="378"/>
      <c r="C3" s="378"/>
      <c r="D3" s="443"/>
      <c r="E3" s="443" t="s">
        <v>670</v>
      </c>
      <c r="F3" s="443" t="s">
        <v>940</v>
      </c>
      <c r="G3" s="443"/>
      <c r="H3" s="443"/>
      <c r="I3" s="443"/>
      <c r="J3" s="444"/>
      <c r="K3" s="448"/>
      <c r="L3" s="446"/>
    </row>
    <row r="4" spans="1:12" s="9" customFormat="1" ht="29.25" customHeight="1">
      <c r="A4" s="378"/>
      <c r="B4" s="378"/>
      <c r="C4" s="378"/>
      <c r="D4" s="443"/>
      <c r="E4" s="443"/>
      <c r="F4" s="443" t="s">
        <v>285</v>
      </c>
      <c r="G4" s="443" t="s">
        <v>968</v>
      </c>
      <c r="H4" s="443" t="s">
        <v>55</v>
      </c>
      <c r="I4" s="443" t="s">
        <v>970</v>
      </c>
      <c r="J4" s="443" t="s">
        <v>868</v>
      </c>
      <c r="K4" s="448"/>
      <c r="L4" s="446"/>
    </row>
    <row r="5" spans="1:12" s="9" customFormat="1" ht="19.5" customHeight="1">
      <c r="A5" s="378"/>
      <c r="B5" s="378"/>
      <c r="C5" s="378"/>
      <c r="D5" s="443"/>
      <c r="E5" s="443"/>
      <c r="F5" s="443"/>
      <c r="G5" s="443"/>
      <c r="H5" s="443"/>
      <c r="I5" s="443"/>
      <c r="J5" s="443"/>
      <c r="K5" s="448"/>
      <c r="L5" s="446"/>
    </row>
    <row r="6" spans="1:12" s="9" customFormat="1" ht="27.75" customHeight="1">
      <c r="A6" s="378"/>
      <c r="B6" s="378"/>
      <c r="C6" s="378"/>
      <c r="D6" s="443"/>
      <c r="E6" s="443"/>
      <c r="F6" s="443"/>
      <c r="G6" s="443"/>
      <c r="H6" s="443"/>
      <c r="I6" s="443"/>
      <c r="J6" s="443"/>
      <c r="K6" s="448"/>
      <c r="L6" s="447"/>
    </row>
    <row r="7" spans="1:12" ht="7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163">
        <v>10</v>
      </c>
      <c r="K7" s="163">
        <v>11</v>
      </c>
      <c r="L7" s="151">
        <v>12</v>
      </c>
    </row>
    <row r="8" spans="1:12" s="140" customFormat="1" ht="30" customHeight="1">
      <c r="A8" s="251">
        <v>1</v>
      </c>
      <c r="B8" s="252" t="s">
        <v>220</v>
      </c>
      <c r="C8" s="252" t="s">
        <v>303</v>
      </c>
      <c r="D8" s="253" t="s">
        <v>56</v>
      </c>
      <c r="E8" s="254">
        <v>50000</v>
      </c>
      <c r="F8" s="254">
        <v>50000</v>
      </c>
      <c r="G8" s="254"/>
      <c r="H8" s="254"/>
      <c r="I8" s="254"/>
      <c r="J8" s="254"/>
      <c r="K8" s="339"/>
      <c r="L8" s="340"/>
    </row>
    <row r="9" spans="1:12" s="44" customFormat="1" ht="20.25" customHeight="1">
      <c r="A9" s="255"/>
      <c r="B9" s="255"/>
      <c r="C9" s="255"/>
      <c r="D9" s="255" t="s">
        <v>304</v>
      </c>
      <c r="E9" s="181">
        <f>SUM(E8)</f>
        <v>50000</v>
      </c>
      <c r="F9" s="181">
        <f>SUM(F8)</f>
        <v>50000</v>
      </c>
      <c r="G9" s="150"/>
      <c r="H9" s="150"/>
      <c r="I9" s="150"/>
      <c r="J9" s="150"/>
      <c r="K9" s="297"/>
      <c r="L9" s="336"/>
    </row>
    <row r="10" spans="1:12" s="264" customFormat="1" ht="36.75" customHeight="1">
      <c r="A10" s="269">
        <v>2</v>
      </c>
      <c r="B10" s="269">
        <v>600</v>
      </c>
      <c r="C10" s="269">
        <v>60004</v>
      </c>
      <c r="D10" s="270" t="s">
        <v>944</v>
      </c>
      <c r="E10" s="263">
        <v>4500</v>
      </c>
      <c r="F10" s="263">
        <v>4500</v>
      </c>
      <c r="G10" s="100"/>
      <c r="H10" s="100"/>
      <c r="I10" s="100"/>
      <c r="J10" s="100"/>
      <c r="K10" s="263">
        <v>3690</v>
      </c>
      <c r="L10" s="341">
        <f>K10/E10</f>
        <v>0.82</v>
      </c>
    </row>
    <row r="11" spans="1:12" s="264" customFormat="1" ht="20.25" customHeight="1">
      <c r="A11" s="269">
        <v>3</v>
      </c>
      <c r="B11" s="269">
        <v>600</v>
      </c>
      <c r="C11" s="269">
        <v>60004</v>
      </c>
      <c r="D11" s="270" t="s">
        <v>943</v>
      </c>
      <c r="E11" s="263">
        <v>13500</v>
      </c>
      <c r="F11" s="263">
        <v>13500</v>
      </c>
      <c r="G11" s="100"/>
      <c r="H11" s="100"/>
      <c r="I11" s="100"/>
      <c r="J11" s="100"/>
      <c r="K11" s="263">
        <v>11070</v>
      </c>
      <c r="L11" s="341">
        <f aca="true" t="shared" si="0" ref="L11:L74">K11/E11</f>
        <v>0.82</v>
      </c>
    </row>
    <row r="12" spans="1:12" s="167" customFormat="1" ht="35.25" customHeight="1">
      <c r="A12" s="197">
        <v>4</v>
      </c>
      <c r="B12" s="198" t="s">
        <v>229</v>
      </c>
      <c r="C12" s="198" t="s">
        <v>585</v>
      </c>
      <c r="D12" s="43" t="s">
        <v>672</v>
      </c>
      <c r="E12" s="111">
        <v>10000</v>
      </c>
      <c r="F12" s="111">
        <v>10000</v>
      </c>
      <c r="G12" s="271"/>
      <c r="H12" s="165"/>
      <c r="I12" s="164"/>
      <c r="J12" s="166"/>
      <c r="K12" s="85">
        <v>7226.17</v>
      </c>
      <c r="L12" s="341">
        <f t="shared" si="0"/>
        <v>0.722617</v>
      </c>
    </row>
    <row r="13" spans="1:12" s="167" customFormat="1" ht="28.5" customHeight="1">
      <c r="A13" s="197">
        <v>5</v>
      </c>
      <c r="B13" s="198" t="s">
        <v>229</v>
      </c>
      <c r="C13" s="198" t="s">
        <v>585</v>
      </c>
      <c r="D13" s="43" t="s">
        <v>733</v>
      </c>
      <c r="E13" s="111">
        <v>5000</v>
      </c>
      <c r="F13" s="111">
        <v>5000</v>
      </c>
      <c r="G13" s="164"/>
      <c r="H13" s="165"/>
      <c r="I13" s="164"/>
      <c r="J13" s="166"/>
      <c r="K13" s="111">
        <v>3613.08</v>
      </c>
      <c r="L13" s="341">
        <f t="shared" si="0"/>
        <v>0.722616</v>
      </c>
    </row>
    <row r="14" spans="1:12" s="167" customFormat="1" ht="32.25" customHeight="1">
      <c r="A14" s="197">
        <v>6</v>
      </c>
      <c r="B14" s="198" t="s">
        <v>229</v>
      </c>
      <c r="C14" s="198" t="s">
        <v>585</v>
      </c>
      <c r="D14" s="43" t="s">
        <v>783</v>
      </c>
      <c r="E14" s="111">
        <v>5000</v>
      </c>
      <c r="F14" s="111">
        <v>5000</v>
      </c>
      <c r="G14" s="164"/>
      <c r="H14" s="165"/>
      <c r="I14" s="164"/>
      <c r="J14" s="166"/>
      <c r="K14" s="111">
        <v>3613.08</v>
      </c>
      <c r="L14" s="341">
        <f t="shared" si="0"/>
        <v>0.722616</v>
      </c>
    </row>
    <row r="15" spans="1:12" s="167" customFormat="1" ht="34.5" customHeight="1">
      <c r="A15" s="197">
        <v>7</v>
      </c>
      <c r="B15" s="198" t="s">
        <v>229</v>
      </c>
      <c r="C15" s="198" t="s">
        <v>585</v>
      </c>
      <c r="D15" s="43" t="s">
        <v>945</v>
      </c>
      <c r="E15" s="111">
        <v>9000</v>
      </c>
      <c r="F15" s="111">
        <v>9000</v>
      </c>
      <c r="G15" s="164"/>
      <c r="H15" s="165"/>
      <c r="I15" s="164"/>
      <c r="J15" s="166"/>
      <c r="K15" s="111">
        <v>7380</v>
      </c>
      <c r="L15" s="341">
        <f t="shared" si="0"/>
        <v>0.82</v>
      </c>
    </row>
    <row r="16" spans="1:12" ht="37.5" customHeight="1">
      <c r="A16" s="8">
        <v>8</v>
      </c>
      <c r="B16" s="42" t="s">
        <v>229</v>
      </c>
      <c r="C16" s="42" t="s">
        <v>585</v>
      </c>
      <c r="D16" s="43" t="s">
        <v>684</v>
      </c>
      <c r="E16" s="85">
        <v>10000</v>
      </c>
      <c r="F16" s="85">
        <v>10000</v>
      </c>
      <c r="G16" s="96"/>
      <c r="H16" s="27"/>
      <c r="I16" s="96"/>
      <c r="J16" s="6"/>
      <c r="K16" s="85">
        <v>7226.17</v>
      </c>
      <c r="L16" s="341">
        <f t="shared" si="0"/>
        <v>0.722617</v>
      </c>
    </row>
    <row r="17" spans="1:12" ht="37.5" customHeight="1">
      <c r="A17" s="8">
        <v>9</v>
      </c>
      <c r="B17" s="42" t="s">
        <v>229</v>
      </c>
      <c r="C17" s="42" t="s">
        <v>231</v>
      </c>
      <c r="D17" s="43" t="s">
        <v>189</v>
      </c>
      <c r="E17" s="85">
        <v>36000</v>
      </c>
      <c r="F17" s="85">
        <v>36000</v>
      </c>
      <c r="G17" s="96"/>
      <c r="H17" s="27"/>
      <c r="I17" s="96"/>
      <c r="J17" s="6"/>
      <c r="K17" s="85"/>
      <c r="L17" s="341"/>
    </row>
    <row r="18" spans="1:12" ht="39.75" customHeight="1">
      <c r="A18" s="8">
        <v>10</v>
      </c>
      <c r="B18" s="42" t="s">
        <v>229</v>
      </c>
      <c r="C18" s="42" t="s">
        <v>231</v>
      </c>
      <c r="D18" s="43" t="s">
        <v>671</v>
      </c>
      <c r="E18" s="86">
        <v>392500</v>
      </c>
      <c r="F18" s="86">
        <v>392500</v>
      </c>
      <c r="G18" s="96"/>
      <c r="H18" s="27"/>
      <c r="I18" s="96"/>
      <c r="J18" s="6"/>
      <c r="K18" s="85">
        <v>392435.73</v>
      </c>
      <c r="L18" s="341">
        <f t="shared" si="0"/>
        <v>0.99983625477707</v>
      </c>
    </row>
    <row r="19" spans="1:12" ht="45" customHeight="1">
      <c r="A19" s="8">
        <v>11</v>
      </c>
      <c r="B19" s="42" t="s">
        <v>229</v>
      </c>
      <c r="C19" s="42" t="s">
        <v>231</v>
      </c>
      <c r="D19" s="43" t="s">
        <v>57</v>
      </c>
      <c r="E19" s="86">
        <v>65514</v>
      </c>
      <c r="F19" s="86">
        <v>65514</v>
      </c>
      <c r="G19" s="96"/>
      <c r="H19" s="27"/>
      <c r="I19" s="96"/>
      <c r="J19" s="6"/>
      <c r="K19" s="85"/>
      <c r="L19" s="341"/>
    </row>
    <row r="20" spans="1:12" ht="45" customHeight="1">
      <c r="A20" s="8">
        <v>12</v>
      </c>
      <c r="B20" s="42" t="s">
        <v>229</v>
      </c>
      <c r="C20" s="42" t="s">
        <v>231</v>
      </c>
      <c r="D20" s="43" t="s">
        <v>798</v>
      </c>
      <c r="E20" s="86">
        <v>6782</v>
      </c>
      <c r="F20" s="86">
        <v>6782</v>
      </c>
      <c r="G20" s="96"/>
      <c r="H20" s="27"/>
      <c r="I20" s="96"/>
      <c r="J20" s="6"/>
      <c r="K20" s="85">
        <v>2078.7</v>
      </c>
      <c r="L20" s="341">
        <f t="shared" si="0"/>
        <v>0.30650250663521084</v>
      </c>
    </row>
    <row r="21" spans="1:12" ht="45" customHeight="1">
      <c r="A21" s="8">
        <v>13</v>
      </c>
      <c r="B21" s="42" t="s">
        <v>229</v>
      </c>
      <c r="C21" s="42" t="s">
        <v>231</v>
      </c>
      <c r="D21" s="43" t="s">
        <v>452</v>
      </c>
      <c r="E21" s="86">
        <v>35000</v>
      </c>
      <c r="F21" s="86">
        <v>35000</v>
      </c>
      <c r="G21" s="96"/>
      <c r="H21" s="27"/>
      <c r="I21" s="96"/>
      <c r="J21" s="6"/>
      <c r="K21" s="85"/>
      <c r="L21" s="341"/>
    </row>
    <row r="22" spans="1:12" ht="45" customHeight="1">
      <c r="A22" s="8">
        <v>14</v>
      </c>
      <c r="B22" s="42" t="s">
        <v>229</v>
      </c>
      <c r="C22" s="42" t="s">
        <v>231</v>
      </c>
      <c r="D22" s="43" t="s">
        <v>683</v>
      </c>
      <c r="E22" s="86">
        <v>200000</v>
      </c>
      <c r="F22" s="86">
        <v>200000</v>
      </c>
      <c r="G22" s="96"/>
      <c r="H22" s="27"/>
      <c r="I22" s="96"/>
      <c r="J22" s="6"/>
      <c r="K22" s="85">
        <v>200000</v>
      </c>
      <c r="L22" s="341">
        <f t="shared" si="0"/>
        <v>1</v>
      </c>
    </row>
    <row r="23" spans="1:12" ht="45" customHeight="1">
      <c r="A23" s="8">
        <v>15</v>
      </c>
      <c r="B23" s="42" t="s">
        <v>229</v>
      </c>
      <c r="C23" s="42" t="s">
        <v>231</v>
      </c>
      <c r="D23" s="43" t="s">
        <v>242</v>
      </c>
      <c r="E23" s="86">
        <v>200000</v>
      </c>
      <c r="F23" s="86">
        <v>200000</v>
      </c>
      <c r="G23" s="96"/>
      <c r="H23" s="27"/>
      <c r="I23" s="96"/>
      <c r="J23" s="6"/>
      <c r="K23" s="85">
        <v>193830.4</v>
      </c>
      <c r="L23" s="341">
        <f t="shared" si="0"/>
        <v>0.969152</v>
      </c>
    </row>
    <row r="24" spans="1:12" s="167" customFormat="1" ht="35.25" customHeight="1">
      <c r="A24" s="197">
        <v>16</v>
      </c>
      <c r="B24" s="198" t="s">
        <v>229</v>
      </c>
      <c r="C24" s="198" t="s">
        <v>231</v>
      </c>
      <c r="D24" s="43" t="s">
        <v>681</v>
      </c>
      <c r="E24" s="86">
        <v>256749</v>
      </c>
      <c r="F24" s="86">
        <v>256749</v>
      </c>
      <c r="G24" s="164"/>
      <c r="H24" s="165"/>
      <c r="I24" s="164"/>
      <c r="J24" s="166"/>
      <c r="K24" s="111">
        <v>256748.82</v>
      </c>
      <c r="L24" s="341">
        <f t="shared" si="0"/>
        <v>0.9999992989261887</v>
      </c>
    </row>
    <row r="25" spans="1:12" s="167" customFormat="1" ht="35.25" customHeight="1">
      <c r="A25" s="197">
        <v>17</v>
      </c>
      <c r="B25" s="198" t="s">
        <v>229</v>
      </c>
      <c r="C25" s="198" t="s">
        <v>231</v>
      </c>
      <c r="D25" s="43" t="s">
        <v>490</v>
      </c>
      <c r="E25" s="86">
        <v>20000</v>
      </c>
      <c r="F25" s="111">
        <v>20000</v>
      </c>
      <c r="G25" s="164"/>
      <c r="H25" s="165"/>
      <c r="I25" s="164"/>
      <c r="J25" s="166"/>
      <c r="K25" s="111">
        <v>20000</v>
      </c>
      <c r="L25" s="341">
        <f t="shared" si="0"/>
        <v>1</v>
      </c>
    </row>
    <row r="26" spans="1:12" ht="42" customHeight="1">
      <c r="A26" s="8">
        <v>18</v>
      </c>
      <c r="B26" s="42" t="s">
        <v>229</v>
      </c>
      <c r="C26" s="42" t="s">
        <v>231</v>
      </c>
      <c r="D26" s="43" t="s">
        <v>739</v>
      </c>
      <c r="E26" s="85">
        <v>12657</v>
      </c>
      <c r="F26" s="85">
        <v>12657</v>
      </c>
      <c r="G26" s="96"/>
      <c r="H26" s="27"/>
      <c r="I26" s="96"/>
      <c r="J26" s="6"/>
      <c r="K26" s="85">
        <v>12268.01</v>
      </c>
      <c r="L26" s="341">
        <f t="shared" si="0"/>
        <v>0.9692668088804615</v>
      </c>
    </row>
    <row r="27" spans="1:12" ht="42" customHeight="1">
      <c r="A27" s="246">
        <v>19</v>
      </c>
      <c r="B27" s="247" t="s">
        <v>229</v>
      </c>
      <c r="C27" s="247" t="s">
        <v>231</v>
      </c>
      <c r="D27" s="245" t="s">
        <v>488</v>
      </c>
      <c r="E27" s="86">
        <v>550000</v>
      </c>
      <c r="F27" s="86">
        <v>550000</v>
      </c>
      <c r="G27" s="96"/>
      <c r="H27" s="27"/>
      <c r="I27" s="96"/>
      <c r="J27" s="6"/>
      <c r="K27" s="85">
        <v>547089.49</v>
      </c>
      <c r="L27" s="341">
        <f t="shared" si="0"/>
        <v>0.9947081636363636</v>
      </c>
    </row>
    <row r="28" spans="1:12" ht="36" customHeight="1">
      <c r="A28" s="151">
        <v>20</v>
      </c>
      <c r="B28" s="215" t="s">
        <v>229</v>
      </c>
      <c r="C28" s="215" t="s">
        <v>154</v>
      </c>
      <c r="D28" s="77" t="s">
        <v>489</v>
      </c>
      <c r="E28" s="86">
        <v>203163</v>
      </c>
      <c r="F28" s="86">
        <v>193163</v>
      </c>
      <c r="G28" s="96"/>
      <c r="H28" s="27"/>
      <c r="I28" s="96" t="s">
        <v>626</v>
      </c>
      <c r="J28" s="6"/>
      <c r="K28" s="85">
        <v>203162.9</v>
      </c>
      <c r="L28" s="341">
        <f t="shared" si="0"/>
        <v>0.9999995077843898</v>
      </c>
    </row>
    <row r="29" spans="1:12" ht="54.75" customHeight="1">
      <c r="A29" s="151">
        <v>21</v>
      </c>
      <c r="B29" s="215" t="s">
        <v>229</v>
      </c>
      <c r="C29" s="215" t="s">
        <v>199</v>
      </c>
      <c r="D29" s="77" t="s">
        <v>58</v>
      </c>
      <c r="E29" s="85">
        <v>178580</v>
      </c>
      <c r="F29" s="85">
        <v>53701</v>
      </c>
      <c r="G29" s="96"/>
      <c r="H29" s="27"/>
      <c r="I29" s="96" t="s">
        <v>469</v>
      </c>
      <c r="J29" s="6"/>
      <c r="K29" s="85">
        <v>178579.08</v>
      </c>
      <c r="L29" s="341">
        <f t="shared" si="0"/>
        <v>0.999994848247284</v>
      </c>
    </row>
    <row r="30" spans="1:12" ht="55.5" customHeight="1">
      <c r="A30" s="151">
        <v>22</v>
      </c>
      <c r="B30" s="215" t="s">
        <v>229</v>
      </c>
      <c r="C30" s="215" t="s">
        <v>199</v>
      </c>
      <c r="D30" s="77" t="s">
        <v>59</v>
      </c>
      <c r="E30" s="85">
        <v>172340</v>
      </c>
      <c r="F30" s="85">
        <v>41867</v>
      </c>
      <c r="G30" s="96"/>
      <c r="H30" s="27"/>
      <c r="I30" s="96" t="s">
        <v>454</v>
      </c>
      <c r="J30" s="6"/>
      <c r="K30" s="85">
        <v>172339.45</v>
      </c>
      <c r="L30" s="341">
        <f t="shared" si="0"/>
        <v>0.9999968086340955</v>
      </c>
    </row>
    <row r="31" spans="1:12" ht="55.5" customHeight="1">
      <c r="A31" s="151">
        <v>23</v>
      </c>
      <c r="B31" s="215" t="s">
        <v>229</v>
      </c>
      <c r="C31" s="215" t="s">
        <v>199</v>
      </c>
      <c r="D31" s="77" t="s">
        <v>60</v>
      </c>
      <c r="E31" s="85">
        <v>241125</v>
      </c>
      <c r="F31" s="85">
        <v>95671</v>
      </c>
      <c r="G31" s="96"/>
      <c r="H31" s="27"/>
      <c r="I31" s="96" t="s">
        <v>721</v>
      </c>
      <c r="J31" s="6"/>
      <c r="K31" s="85">
        <v>241124.93</v>
      </c>
      <c r="L31" s="341">
        <f t="shared" si="0"/>
        <v>0.999999709694142</v>
      </c>
    </row>
    <row r="32" spans="1:12" ht="55.5" customHeight="1">
      <c r="A32" s="151">
        <v>24</v>
      </c>
      <c r="B32" s="215" t="s">
        <v>229</v>
      </c>
      <c r="C32" s="215" t="s">
        <v>199</v>
      </c>
      <c r="D32" s="77" t="s">
        <v>61</v>
      </c>
      <c r="E32" s="85">
        <v>351045</v>
      </c>
      <c r="F32" s="85">
        <v>196499</v>
      </c>
      <c r="G32" s="96"/>
      <c r="H32" s="27"/>
      <c r="I32" s="96" t="s">
        <v>722</v>
      </c>
      <c r="J32" s="6"/>
      <c r="K32" s="85">
        <v>351044.87</v>
      </c>
      <c r="L32" s="341">
        <f t="shared" si="0"/>
        <v>0.9999996296771069</v>
      </c>
    </row>
    <row r="33" spans="1:12" ht="72.75" customHeight="1">
      <c r="A33" s="151">
        <v>25</v>
      </c>
      <c r="B33" s="215" t="s">
        <v>229</v>
      </c>
      <c r="C33" s="215" t="s">
        <v>199</v>
      </c>
      <c r="D33" s="77" t="s">
        <v>133</v>
      </c>
      <c r="E33" s="85">
        <v>461127</v>
      </c>
      <c r="F33" s="85">
        <v>141224</v>
      </c>
      <c r="G33" s="96"/>
      <c r="H33" s="27"/>
      <c r="I33" s="96" t="s">
        <v>673</v>
      </c>
      <c r="J33" s="6"/>
      <c r="K33" s="85">
        <v>461126.08</v>
      </c>
      <c r="L33" s="341">
        <f t="shared" si="0"/>
        <v>0.9999980048880244</v>
      </c>
    </row>
    <row r="34" spans="1:12" ht="72.75" customHeight="1">
      <c r="A34" s="151">
        <v>26</v>
      </c>
      <c r="B34" s="215" t="s">
        <v>229</v>
      </c>
      <c r="C34" s="215" t="s">
        <v>199</v>
      </c>
      <c r="D34" s="77" t="s">
        <v>241</v>
      </c>
      <c r="E34" s="85">
        <v>333649</v>
      </c>
      <c r="F34" s="85">
        <v>80485</v>
      </c>
      <c r="G34" s="96"/>
      <c r="H34" s="27"/>
      <c r="I34" s="96" t="s">
        <v>674</v>
      </c>
      <c r="J34" s="6"/>
      <c r="K34" s="85">
        <v>333648.68</v>
      </c>
      <c r="L34" s="341">
        <f t="shared" si="0"/>
        <v>0.9999990409082599</v>
      </c>
    </row>
    <row r="35" spans="1:12" ht="41.25" customHeight="1">
      <c r="A35" s="151">
        <v>27</v>
      </c>
      <c r="B35" s="215" t="s">
        <v>229</v>
      </c>
      <c r="C35" s="215" t="s">
        <v>455</v>
      </c>
      <c r="D35" s="77" t="s">
        <v>625</v>
      </c>
      <c r="E35" s="85">
        <v>25000</v>
      </c>
      <c r="F35" s="85">
        <v>25000</v>
      </c>
      <c r="G35" s="96"/>
      <c r="H35" s="27"/>
      <c r="I35" s="96"/>
      <c r="J35" s="6"/>
      <c r="K35" s="85"/>
      <c r="L35" s="341"/>
    </row>
    <row r="36" spans="1:12" s="44" customFormat="1" ht="30" customHeight="1">
      <c r="A36" s="150"/>
      <c r="B36" s="216"/>
      <c r="C36" s="216"/>
      <c r="D36" s="74" t="s">
        <v>686</v>
      </c>
      <c r="E36" s="78">
        <f>SUM(E10:E35)</f>
        <v>3798231</v>
      </c>
      <c r="F36" s="78">
        <f>SUM(F10:F35)</f>
        <v>2659812</v>
      </c>
      <c r="G36" s="45">
        <f>SUM(G26:G26)</f>
        <v>0</v>
      </c>
      <c r="H36" s="162"/>
      <c r="I36" s="162" t="s">
        <v>677</v>
      </c>
      <c r="J36" s="24"/>
      <c r="K36" s="78">
        <f>SUM(K10:K35)</f>
        <v>3609295.6400000006</v>
      </c>
      <c r="L36" s="341">
        <f t="shared" si="0"/>
        <v>0.9502570117509969</v>
      </c>
    </row>
    <row r="37" spans="1:12" s="167" customFormat="1" ht="33.75">
      <c r="A37" s="100">
        <v>28</v>
      </c>
      <c r="B37" s="217" t="s">
        <v>233</v>
      </c>
      <c r="C37" s="217" t="s">
        <v>235</v>
      </c>
      <c r="D37" s="77" t="s">
        <v>62</v>
      </c>
      <c r="E37" s="86">
        <v>25000</v>
      </c>
      <c r="F37" s="86">
        <v>25000</v>
      </c>
      <c r="G37" s="164"/>
      <c r="H37" s="223"/>
      <c r="I37" s="164"/>
      <c r="J37" s="166"/>
      <c r="K37" s="111">
        <v>25000</v>
      </c>
      <c r="L37" s="341">
        <f t="shared" si="0"/>
        <v>1</v>
      </c>
    </row>
    <row r="38" spans="1:12" s="167" customFormat="1" ht="33.75">
      <c r="A38" s="100">
        <v>29</v>
      </c>
      <c r="B38" s="217" t="s">
        <v>233</v>
      </c>
      <c r="C38" s="217" t="s">
        <v>235</v>
      </c>
      <c r="D38" s="77" t="s">
        <v>196</v>
      </c>
      <c r="E38" s="86">
        <v>10000</v>
      </c>
      <c r="F38" s="86">
        <v>10000</v>
      </c>
      <c r="G38" s="164"/>
      <c r="H38" s="223"/>
      <c r="I38" s="164"/>
      <c r="J38" s="166"/>
      <c r="K38" s="111">
        <v>8100</v>
      </c>
      <c r="L38" s="341">
        <f t="shared" si="0"/>
        <v>0.81</v>
      </c>
    </row>
    <row r="39" spans="1:12" s="167" customFormat="1" ht="45">
      <c r="A39" s="100">
        <v>30</v>
      </c>
      <c r="B39" s="217" t="s">
        <v>233</v>
      </c>
      <c r="C39" s="217" t="s">
        <v>235</v>
      </c>
      <c r="D39" s="77" t="s">
        <v>63</v>
      </c>
      <c r="E39" s="86">
        <v>61500</v>
      </c>
      <c r="F39" s="86">
        <v>61500</v>
      </c>
      <c r="G39" s="164"/>
      <c r="H39" s="223"/>
      <c r="I39" s="164"/>
      <c r="J39" s="166"/>
      <c r="K39" s="111">
        <v>61500</v>
      </c>
      <c r="L39" s="341">
        <f t="shared" si="0"/>
        <v>1</v>
      </c>
    </row>
    <row r="40" spans="1:12" s="167" customFormat="1" ht="33.75">
      <c r="A40" s="100">
        <v>31</v>
      </c>
      <c r="B40" s="217" t="s">
        <v>233</v>
      </c>
      <c r="C40" s="217" t="s">
        <v>235</v>
      </c>
      <c r="D40" s="77" t="s">
        <v>64</v>
      </c>
      <c r="E40" s="86">
        <v>1000</v>
      </c>
      <c r="F40" s="86">
        <v>1000</v>
      </c>
      <c r="G40" s="164"/>
      <c r="H40" s="223"/>
      <c r="I40" s="164"/>
      <c r="J40" s="166"/>
      <c r="K40" s="111">
        <v>414</v>
      </c>
      <c r="L40" s="341">
        <f t="shared" si="0"/>
        <v>0.414</v>
      </c>
    </row>
    <row r="41" spans="1:12" s="167" customFormat="1" ht="45">
      <c r="A41" s="100">
        <v>32</v>
      </c>
      <c r="B41" s="217" t="s">
        <v>233</v>
      </c>
      <c r="C41" s="217" t="s">
        <v>235</v>
      </c>
      <c r="D41" s="77" t="s">
        <v>65</v>
      </c>
      <c r="E41" s="86">
        <v>543942</v>
      </c>
      <c r="F41" s="86">
        <v>543942</v>
      </c>
      <c r="G41" s="164"/>
      <c r="H41" s="223"/>
      <c r="I41" s="164"/>
      <c r="J41" s="166"/>
      <c r="K41" s="111">
        <v>543941.52</v>
      </c>
      <c r="L41" s="341">
        <f t="shared" si="0"/>
        <v>0.9999991175529744</v>
      </c>
    </row>
    <row r="42" spans="1:12" ht="33.75">
      <c r="A42" s="151">
        <v>33</v>
      </c>
      <c r="B42" s="215" t="s">
        <v>233</v>
      </c>
      <c r="C42" s="215" t="s">
        <v>235</v>
      </c>
      <c r="D42" s="77" t="s">
        <v>682</v>
      </c>
      <c r="E42" s="86">
        <v>37500</v>
      </c>
      <c r="F42" s="86">
        <v>37500</v>
      </c>
      <c r="G42" s="96"/>
      <c r="H42" s="27"/>
      <c r="I42" s="96"/>
      <c r="J42" s="6"/>
      <c r="K42" s="85">
        <v>37500</v>
      </c>
      <c r="L42" s="341">
        <f t="shared" si="0"/>
        <v>1</v>
      </c>
    </row>
    <row r="43" spans="1:253" s="44" customFormat="1" ht="19.5" customHeight="1">
      <c r="A43" s="150"/>
      <c r="B43" s="216"/>
      <c r="C43" s="216"/>
      <c r="D43" s="74" t="s">
        <v>784</v>
      </c>
      <c r="E43" s="78">
        <f>SUM(E37:E42)</f>
        <v>678942</v>
      </c>
      <c r="F43" s="78">
        <f>SUM(F37:F42)</f>
        <v>678942</v>
      </c>
      <c r="G43" s="45"/>
      <c r="H43" s="26"/>
      <c r="I43" s="45"/>
      <c r="J43" s="24"/>
      <c r="K43" s="78">
        <f>SUM(K37:K42)</f>
        <v>676455.52</v>
      </c>
      <c r="L43" s="336">
        <f t="shared" si="0"/>
        <v>0.9963377136780461</v>
      </c>
      <c r="IS43" s="44">
        <f>SUM(A43:IR43)</f>
        <v>2034340.5163377137</v>
      </c>
    </row>
    <row r="44" spans="1:12" s="167" customFormat="1" ht="45">
      <c r="A44" s="100">
        <v>34</v>
      </c>
      <c r="B44" s="217" t="s">
        <v>255</v>
      </c>
      <c r="C44" s="217" t="s">
        <v>599</v>
      </c>
      <c r="D44" s="77" t="s">
        <v>66</v>
      </c>
      <c r="E44" s="111">
        <v>10000</v>
      </c>
      <c r="F44" s="111">
        <v>10000</v>
      </c>
      <c r="G44" s="164"/>
      <c r="H44" s="165"/>
      <c r="I44" s="164"/>
      <c r="J44" s="166"/>
      <c r="K44" s="111"/>
      <c r="L44" s="341"/>
    </row>
    <row r="45" spans="1:12" s="44" customFormat="1" ht="20.25" customHeight="1">
      <c r="A45" s="150"/>
      <c r="B45" s="216"/>
      <c r="C45" s="216"/>
      <c r="D45" s="74" t="s">
        <v>446</v>
      </c>
      <c r="E45" s="78">
        <f>SUM(E44)</f>
        <v>10000</v>
      </c>
      <c r="F45" s="78">
        <f>SUM(F44)</f>
        <v>10000</v>
      </c>
      <c r="G45" s="45"/>
      <c r="H45" s="26"/>
      <c r="I45" s="45"/>
      <c r="J45" s="24"/>
      <c r="K45" s="78"/>
      <c r="L45" s="341"/>
    </row>
    <row r="46" spans="1:12" ht="33.75">
      <c r="A46" s="151">
        <v>35</v>
      </c>
      <c r="B46" s="215" t="s">
        <v>257</v>
      </c>
      <c r="C46" s="215" t="s">
        <v>264</v>
      </c>
      <c r="D46" s="77" t="s">
        <v>869</v>
      </c>
      <c r="E46" s="85">
        <v>26500</v>
      </c>
      <c r="F46" s="85">
        <v>26500</v>
      </c>
      <c r="G46" s="96"/>
      <c r="H46" s="27"/>
      <c r="I46" s="96"/>
      <c r="J46" s="6"/>
      <c r="K46" s="85">
        <v>7844</v>
      </c>
      <c r="L46" s="341">
        <f t="shared" si="0"/>
        <v>0.296</v>
      </c>
    </row>
    <row r="47" spans="1:12" s="44" customFormat="1" ht="12.75">
      <c r="A47" s="150"/>
      <c r="B47" s="216"/>
      <c r="C47" s="216"/>
      <c r="D47" s="74" t="s">
        <v>687</v>
      </c>
      <c r="E47" s="78">
        <f>SUM(E46:E46)</f>
        <v>26500</v>
      </c>
      <c r="F47" s="78">
        <f>SUM(F46:F46)</f>
        <v>26500</v>
      </c>
      <c r="G47" s="45"/>
      <c r="H47" s="26"/>
      <c r="I47" s="45"/>
      <c r="J47" s="24"/>
      <c r="K47" s="78">
        <f>SUM(K46)</f>
        <v>7844</v>
      </c>
      <c r="L47" s="336">
        <f t="shared" si="0"/>
        <v>0.296</v>
      </c>
    </row>
    <row r="48" spans="1:12" s="167" customFormat="1" ht="22.5">
      <c r="A48" s="100">
        <v>36</v>
      </c>
      <c r="B48" s="217" t="s">
        <v>619</v>
      </c>
      <c r="C48" s="217" t="s">
        <v>615</v>
      </c>
      <c r="D48" s="77" t="s">
        <v>697</v>
      </c>
      <c r="E48" s="111">
        <v>5472</v>
      </c>
      <c r="F48" s="111">
        <v>5472</v>
      </c>
      <c r="G48" s="164"/>
      <c r="H48" s="165"/>
      <c r="I48" s="164"/>
      <c r="J48" s="166"/>
      <c r="K48" s="111">
        <v>5472</v>
      </c>
      <c r="L48" s="341">
        <f t="shared" si="0"/>
        <v>1</v>
      </c>
    </row>
    <row r="49" spans="1:12" s="167" customFormat="1" ht="33.75">
      <c r="A49" s="100">
        <v>37</v>
      </c>
      <c r="B49" s="217" t="s">
        <v>619</v>
      </c>
      <c r="C49" s="217" t="s">
        <v>615</v>
      </c>
      <c r="D49" s="77" t="s">
        <v>497</v>
      </c>
      <c r="E49" s="111">
        <v>5000</v>
      </c>
      <c r="F49" s="111">
        <v>5000</v>
      </c>
      <c r="G49" s="164"/>
      <c r="H49" s="165"/>
      <c r="I49" s="164"/>
      <c r="J49" s="166"/>
      <c r="K49" s="111">
        <v>4953.9</v>
      </c>
      <c r="L49" s="341">
        <f t="shared" si="0"/>
        <v>0.9907799999999999</v>
      </c>
    </row>
    <row r="50" spans="1:12" s="44" customFormat="1" ht="19.5" customHeight="1">
      <c r="A50" s="150"/>
      <c r="B50" s="216"/>
      <c r="C50" s="216"/>
      <c r="D50" s="74" t="s">
        <v>698</v>
      </c>
      <c r="E50" s="78">
        <f>SUM(E48:E49)</f>
        <v>10472</v>
      </c>
      <c r="F50" s="78">
        <f>SUM(F48:F49)</f>
        <v>10472</v>
      </c>
      <c r="G50" s="45"/>
      <c r="H50" s="26"/>
      <c r="I50" s="45"/>
      <c r="J50" s="24"/>
      <c r="K50" s="78">
        <f>SUM(K48:K49)</f>
        <v>10425.9</v>
      </c>
      <c r="L50" s="336">
        <f t="shared" si="0"/>
        <v>0.9955977845683728</v>
      </c>
    </row>
    <row r="51" spans="1:12" s="167" customFormat="1" ht="33.75">
      <c r="A51" s="100">
        <v>38</v>
      </c>
      <c r="B51" s="217" t="s">
        <v>528</v>
      </c>
      <c r="C51" s="217" t="s">
        <v>532</v>
      </c>
      <c r="D51" s="77" t="s">
        <v>448</v>
      </c>
      <c r="E51" s="111">
        <v>10000</v>
      </c>
      <c r="F51" s="111">
        <v>10000</v>
      </c>
      <c r="G51" s="164"/>
      <c r="H51" s="165"/>
      <c r="I51" s="164"/>
      <c r="J51" s="166"/>
      <c r="K51" s="111">
        <v>8995</v>
      </c>
      <c r="L51" s="341">
        <f t="shared" si="0"/>
        <v>0.8995</v>
      </c>
    </row>
    <row r="52" spans="1:12" s="167" customFormat="1" ht="33.75">
      <c r="A52" s="100">
        <v>39</v>
      </c>
      <c r="B52" s="217" t="s">
        <v>528</v>
      </c>
      <c r="C52" s="217" t="s">
        <v>532</v>
      </c>
      <c r="D52" s="77" t="s">
        <v>461</v>
      </c>
      <c r="E52" s="111">
        <v>7000</v>
      </c>
      <c r="F52" s="111">
        <v>7000</v>
      </c>
      <c r="G52" s="164"/>
      <c r="H52" s="165"/>
      <c r="I52" s="164"/>
      <c r="J52" s="166"/>
      <c r="K52" s="111">
        <v>6986.4</v>
      </c>
      <c r="L52" s="341">
        <f t="shared" si="0"/>
        <v>0.9980571428571428</v>
      </c>
    </row>
    <row r="53" spans="1:12" s="167" customFormat="1" ht="22.5">
      <c r="A53" s="100">
        <v>40</v>
      </c>
      <c r="B53" s="217" t="s">
        <v>528</v>
      </c>
      <c r="C53" s="217" t="s">
        <v>532</v>
      </c>
      <c r="D53" s="77" t="s">
        <v>678</v>
      </c>
      <c r="E53" s="111">
        <v>7000</v>
      </c>
      <c r="F53" s="111">
        <v>7000</v>
      </c>
      <c r="G53" s="164"/>
      <c r="H53" s="165"/>
      <c r="I53" s="164"/>
      <c r="J53" s="166"/>
      <c r="K53" s="334">
        <v>6900</v>
      </c>
      <c r="L53" s="341">
        <f t="shared" si="0"/>
        <v>0.9857142857142858</v>
      </c>
    </row>
    <row r="54" spans="1:12" s="167" customFormat="1" ht="45">
      <c r="A54" s="100">
        <v>41</v>
      </c>
      <c r="B54" s="217" t="s">
        <v>528</v>
      </c>
      <c r="C54" s="217" t="s">
        <v>535</v>
      </c>
      <c r="D54" s="77" t="s">
        <v>492</v>
      </c>
      <c r="E54" s="111">
        <v>20000</v>
      </c>
      <c r="F54" s="111">
        <v>20000</v>
      </c>
      <c r="G54" s="164"/>
      <c r="H54" s="165"/>
      <c r="I54" s="164"/>
      <c r="J54" s="111"/>
      <c r="K54" s="111">
        <v>19996.5</v>
      </c>
      <c r="L54" s="341">
        <f t="shared" si="0"/>
        <v>0.999825</v>
      </c>
    </row>
    <row r="55" spans="1:12" s="44" customFormat="1" ht="19.5" customHeight="1">
      <c r="A55" s="150"/>
      <c r="B55" s="216"/>
      <c r="C55" s="216"/>
      <c r="D55" s="74" t="s">
        <v>688</v>
      </c>
      <c r="E55" s="78">
        <f>SUM(E51:E54)</f>
        <v>44000</v>
      </c>
      <c r="F55" s="78">
        <f>SUM(F51:F54)</f>
        <v>44000</v>
      </c>
      <c r="G55" s="45"/>
      <c r="H55" s="26"/>
      <c r="I55" s="45"/>
      <c r="J55" s="78"/>
      <c r="K55" s="78">
        <f>SUM(K51:K54)</f>
        <v>42877.9</v>
      </c>
      <c r="L55" s="336">
        <f t="shared" si="0"/>
        <v>0.9744977272727273</v>
      </c>
    </row>
    <row r="56" spans="1:12" ht="161.25" customHeight="1">
      <c r="A56" s="151">
        <v>42</v>
      </c>
      <c r="B56" s="215" t="s">
        <v>310</v>
      </c>
      <c r="C56" s="215" t="s">
        <v>462</v>
      </c>
      <c r="D56" s="77" t="s">
        <v>464</v>
      </c>
      <c r="E56" s="85">
        <v>672575</v>
      </c>
      <c r="F56" s="85">
        <v>246315</v>
      </c>
      <c r="G56" s="96"/>
      <c r="H56" s="27"/>
      <c r="I56" s="96" t="s">
        <v>400</v>
      </c>
      <c r="J56" s="6"/>
      <c r="K56" s="85">
        <v>671942.67</v>
      </c>
      <c r="L56" s="341">
        <f t="shared" si="0"/>
        <v>0.9990598371928782</v>
      </c>
    </row>
    <row r="57" spans="1:12" s="44" customFormat="1" ht="27" customHeight="1">
      <c r="A57" s="150"/>
      <c r="B57" s="216"/>
      <c r="C57" s="216"/>
      <c r="D57" s="74" t="s">
        <v>465</v>
      </c>
      <c r="E57" s="78">
        <f>SUM(E56)</f>
        <v>672575</v>
      </c>
      <c r="F57" s="78">
        <f>SUM(F56)</f>
        <v>246315</v>
      </c>
      <c r="G57" s="45"/>
      <c r="H57" s="26"/>
      <c r="I57" s="45" t="s">
        <v>400</v>
      </c>
      <c r="J57" s="78"/>
      <c r="K57" s="78">
        <f>SUM(K56)</f>
        <v>671942.67</v>
      </c>
      <c r="L57" s="336">
        <f t="shared" si="0"/>
        <v>0.9990598371928782</v>
      </c>
    </row>
    <row r="58" spans="1:12" ht="45">
      <c r="A58" s="151">
        <v>43</v>
      </c>
      <c r="B58" s="215" t="s">
        <v>563</v>
      </c>
      <c r="C58" s="215" t="s">
        <v>566</v>
      </c>
      <c r="D58" s="77" t="s">
        <v>856</v>
      </c>
      <c r="E58" s="85">
        <v>384870</v>
      </c>
      <c r="F58" s="85">
        <v>384870</v>
      </c>
      <c r="G58" s="96"/>
      <c r="H58" s="27"/>
      <c r="I58" s="96"/>
      <c r="J58" s="6"/>
      <c r="K58" s="85">
        <v>209101.4</v>
      </c>
      <c r="L58" s="341">
        <f t="shared" si="0"/>
        <v>0.5433039727700262</v>
      </c>
    </row>
    <row r="59" spans="1:12" ht="22.5">
      <c r="A59" s="151">
        <v>44</v>
      </c>
      <c r="B59" s="215" t="s">
        <v>563</v>
      </c>
      <c r="C59" s="215" t="s">
        <v>566</v>
      </c>
      <c r="D59" s="77" t="s">
        <v>181</v>
      </c>
      <c r="E59" s="85">
        <v>65000</v>
      </c>
      <c r="F59" s="85">
        <v>65000</v>
      </c>
      <c r="G59" s="96"/>
      <c r="H59" s="27"/>
      <c r="I59" s="96"/>
      <c r="J59" s="6"/>
      <c r="K59" s="85">
        <v>65000</v>
      </c>
      <c r="L59" s="341">
        <f t="shared" si="0"/>
        <v>1</v>
      </c>
    </row>
    <row r="60" spans="1:12" ht="22.5">
      <c r="A60" s="151">
        <v>45</v>
      </c>
      <c r="B60" s="215" t="s">
        <v>563</v>
      </c>
      <c r="C60" s="215" t="s">
        <v>566</v>
      </c>
      <c r="D60" s="77" t="s">
        <v>743</v>
      </c>
      <c r="E60" s="85">
        <v>90000</v>
      </c>
      <c r="F60" s="85">
        <v>90000</v>
      </c>
      <c r="G60" s="96"/>
      <c r="H60" s="27"/>
      <c r="I60" s="96"/>
      <c r="J60" s="6"/>
      <c r="K60" s="85">
        <v>89877.39</v>
      </c>
      <c r="L60" s="341">
        <f t="shared" si="0"/>
        <v>0.9986376666666666</v>
      </c>
    </row>
    <row r="61" spans="1:12" ht="33.75">
      <c r="A61" s="151">
        <v>46</v>
      </c>
      <c r="B61" s="215" t="s">
        <v>563</v>
      </c>
      <c r="C61" s="215" t="s">
        <v>659</v>
      </c>
      <c r="D61" s="77" t="s">
        <v>731</v>
      </c>
      <c r="E61" s="85">
        <v>5000</v>
      </c>
      <c r="F61" s="85">
        <v>5000</v>
      </c>
      <c r="G61" s="96"/>
      <c r="H61" s="27"/>
      <c r="I61" s="96"/>
      <c r="J61" s="6"/>
      <c r="K61" s="85">
        <v>4992.26</v>
      </c>
      <c r="L61" s="341">
        <f t="shared" si="0"/>
        <v>0.998452</v>
      </c>
    </row>
    <row r="62" spans="1:12" ht="22.5">
      <c r="A62" s="151">
        <v>47</v>
      </c>
      <c r="B62" s="215" t="s">
        <v>563</v>
      </c>
      <c r="C62" s="215" t="s">
        <v>659</v>
      </c>
      <c r="D62" s="77" t="s">
        <v>734</v>
      </c>
      <c r="E62" s="85">
        <v>10770</v>
      </c>
      <c r="F62" s="85">
        <v>10770</v>
      </c>
      <c r="G62" s="96"/>
      <c r="H62" s="27"/>
      <c r="I62" s="96"/>
      <c r="J62" s="6"/>
      <c r="K62" s="85">
        <v>10765.18</v>
      </c>
      <c r="L62" s="341">
        <f t="shared" si="0"/>
        <v>0.999552460538533</v>
      </c>
    </row>
    <row r="63" spans="1:12" ht="22.5">
      <c r="A63" s="151">
        <v>48</v>
      </c>
      <c r="B63" s="215" t="s">
        <v>563</v>
      </c>
      <c r="C63" s="215" t="s">
        <v>659</v>
      </c>
      <c r="D63" s="77" t="s">
        <v>735</v>
      </c>
      <c r="E63" s="85">
        <v>13763</v>
      </c>
      <c r="F63" s="85">
        <v>13763</v>
      </c>
      <c r="G63" s="96"/>
      <c r="H63" s="27"/>
      <c r="I63" s="96"/>
      <c r="J63" s="6"/>
      <c r="K63" s="85">
        <v>12950</v>
      </c>
      <c r="L63" s="341">
        <f t="shared" si="0"/>
        <v>0.9409285766184698</v>
      </c>
    </row>
    <row r="64" spans="1:12" ht="33.75">
      <c r="A64" s="151">
        <v>49</v>
      </c>
      <c r="B64" s="215" t="s">
        <v>563</v>
      </c>
      <c r="C64" s="215" t="s">
        <v>659</v>
      </c>
      <c r="D64" s="77" t="s">
        <v>398</v>
      </c>
      <c r="E64" s="85">
        <v>13653</v>
      </c>
      <c r="F64" s="85">
        <v>13653</v>
      </c>
      <c r="G64" s="96"/>
      <c r="H64" s="27"/>
      <c r="I64" s="96"/>
      <c r="J64" s="6"/>
      <c r="K64" s="85">
        <v>13653</v>
      </c>
      <c r="L64" s="341">
        <f t="shared" si="0"/>
        <v>1</v>
      </c>
    </row>
    <row r="65" spans="1:12" ht="22.5">
      <c r="A65" s="151">
        <v>50</v>
      </c>
      <c r="B65" s="215" t="s">
        <v>563</v>
      </c>
      <c r="C65" s="215" t="s">
        <v>659</v>
      </c>
      <c r="D65" s="77" t="s">
        <v>150</v>
      </c>
      <c r="E65" s="85">
        <v>261000</v>
      </c>
      <c r="F65" s="85">
        <v>261000</v>
      </c>
      <c r="G65" s="96"/>
      <c r="H65" s="27"/>
      <c r="I65" s="96"/>
      <c r="J65" s="6"/>
      <c r="K65" s="85">
        <v>209991.76</v>
      </c>
      <c r="L65" s="341">
        <f t="shared" si="0"/>
        <v>0.8045661302681992</v>
      </c>
    </row>
    <row r="66" spans="1:12" s="44" customFormat="1" ht="21" customHeight="1">
      <c r="A66" s="150"/>
      <c r="B66" s="216"/>
      <c r="C66" s="216"/>
      <c r="D66" s="74" t="s">
        <v>689</v>
      </c>
      <c r="E66" s="78">
        <f>SUM(E58:E65)</f>
        <v>844056</v>
      </c>
      <c r="F66" s="78">
        <f>SUM(F58:F65)</f>
        <v>844056</v>
      </c>
      <c r="G66" s="45"/>
      <c r="H66" s="162"/>
      <c r="I66" s="45"/>
      <c r="J66" s="24"/>
      <c r="K66" s="78">
        <f>SUM(K58:K65)</f>
        <v>616330.99</v>
      </c>
      <c r="L66" s="336">
        <f t="shared" si="0"/>
        <v>0.7302015387604613</v>
      </c>
    </row>
    <row r="67" spans="1:12" s="44" customFormat="1" ht="33.75">
      <c r="A67" s="100">
        <v>51</v>
      </c>
      <c r="B67" s="217" t="s">
        <v>572</v>
      </c>
      <c r="C67" s="217" t="s">
        <v>583</v>
      </c>
      <c r="D67" s="77" t="s">
        <v>712</v>
      </c>
      <c r="E67" s="86">
        <v>38000</v>
      </c>
      <c r="F67" s="86">
        <v>38000</v>
      </c>
      <c r="G67" s="237"/>
      <c r="H67" s="238"/>
      <c r="I67" s="237"/>
      <c r="J67" s="218"/>
      <c r="K67" s="86">
        <v>18226</v>
      </c>
      <c r="L67" s="341">
        <f t="shared" si="0"/>
        <v>0.4796315789473684</v>
      </c>
    </row>
    <row r="68" spans="1:12" s="167" customFormat="1" ht="33.75">
      <c r="A68" s="100">
        <v>52</v>
      </c>
      <c r="B68" s="217" t="s">
        <v>572</v>
      </c>
      <c r="C68" s="217" t="s">
        <v>583</v>
      </c>
      <c r="D68" s="77" t="s">
        <v>742</v>
      </c>
      <c r="E68" s="111">
        <v>19746</v>
      </c>
      <c r="F68" s="111">
        <v>19746</v>
      </c>
      <c r="G68" s="164"/>
      <c r="H68" s="223"/>
      <c r="I68" s="164"/>
      <c r="J68" s="166"/>
      <c r="K68" s="86">
        <v>19725.34</v>
      </c>
      <c r="L68" s="341">
        <f t="shared" si="0"/>
        <v>0.9989537121442318</v>
      </c>
    </row>
    <row r="69" spans="1:12" s="44" customFormat="1" ht="21.75" customHeight="1">
      <c r="A69" s="150"/>
      <c r="B69" s="216"/>
      <c r="C69" s="216"/>
      <c r="D69" s="74" t="s">
        <v>782</v>
      </c>
      <c r="E69" s="78">
        <f>SUM(E67:E68)</f>
        <v>57746</v>
      </c>
      <c r="F69" s="78">
        <f>SUM(F67:F68)</f>
        <v>57746</v>
      </c>
      <c r="G69" s="45"/>
      <c r="H69" s="162"/>
      <c r="I69" s="45"/>
      <c r="J69" s="24"/>
      <c r="K69" s="78">
        <f>SUM(K67:K68)</f>
        <v>37951.34</v>
      </c>
      <c r="L69" s="336">
        <f t="shared" si="0"/>
        <v>0.6572115817545804</v>
      </c>
    </row>
    <row r="70" spans="1:12" s="167" customFormat="1" ht="22.5">
      <c r="A70" s="100">
        <v>53</v>
      </c>
      <c r="B70" s="217" t="s">
        <v>577</v>
      </c>
      <c r="C70" s="217" t="s">
        <v>578</v>
      </c>
      <c r="D70" s="77" t="s">
        <v>466</v>
      </c>
      <c r="E70" s="111">
        <v>120000</v>
      </c>
      <c r="F70" s="111">
        <v>120000</v>
      </c>
      <c r="G70" s="164"/>
      <c r="H70" s="223"/>
      <c r="I70" s="164"/>
      <c r="J70" s="166"/>
      <c r="K70" s="86">
        <v>7380</v>
      </c>
      <c r="L70" s="341">
        <f t="shared" si="0"/>
        <v>0.0615</v>
      </c>
    </row>
    <row r="71" spans="1:12" s="167" customFormat="1" ht="33.75">
      <c r="A71" s="100">
        <v>54</v>
      </c>
      <c r="B71" s="217" t="s">
        <v>577</v>
      </c>
      <c r="C71" s="217" t="s">
        <v>578</v>
      </c>
      <c r="D71" s="77" t="s">
        <v>451</v>
      </c>
      <c r="E71" s="111">
        <v>25303</v>
      </c>
      <c r="F71" s="111">
        <v>25303</v>
      </c>
      <c r="G71" s="164"/>
      <c r="H71" s="223"/>
      <c r="I71" s="164"/>
      <c r="J71" s="166"/>
      <c r="K71" s="111">
        <v>24649.2</v>
      </c>
      <c r="L71" s="341">
        <f t="shared" si="0"/>
        <v>0.9741611666600799</v>
      </c>
    </row>
    <row r="72" spans="1:12" s="167" customFormat="1" ht="45">
      <c r="A72" s="266">
        <v>55</v>
      </c>
      <c r="B72" s="267" t="s">
        <v>577</v>
      </c>
      <c r="C72" s="267" t="s">
        <v>578</v>
      </c>
      <c r="D72" s="77" t="s">
        <v>472</v>
      </c>
      <c r="E72" s="111">
        <v>10000</v>
      </c>
      <c r="F72" s="111">
        <v>10000</v>
      </c>
      <c r="G72" s="164"/>
      <c r="H72" s="223"/>
      <c r="I72" s="164"/>
      <c r="J72" s="166"/>
      <c r="K72" s="111"/>
      <c r="L72" s="341"/>
    </row>
    <row r="73" spans="1:12" s="167" customFormat="1" ht="33.75">
      <c r="A73" s="100">
        <v>56</v>
      </c>
      <c r="B73" s="217" t="s">
        <v>577</v>
      </c>
      <c r="C73" s="217" t="s">
        <v>578</v>
      </c>
      <c r="D73" s="77" t="s">
        <v>494</v>
      </c>
      <c r="E73" s="111">
        <v>20000</v>
      </c>
      <c r="F73" s="111">
        <v>20000</v>
      </c>
      <c r="G73" s="164"/>
      <c r="H73" s="223"/>
      <c r="I73" s="164"/>
      <c r="J73" s="166"/>
      <c r="K73" s="111"/>
      <c r="L73" s="341"/>
    </row>
    <row r="74" spans="1:12" s="167" customFormat="1" ht="22.5">
      <c r="A74" s="100">
        <v>57</v>
      </c>
      <c r="B74" s="217" t="s">
        <v>577</v>
      </c>
      <c r="C74" s="217" t="s">
        <v>664</v>
      </c>
      <c r="D74" s="77" t="s">
        <v>744</v>
      </c>
      <c r="E74" s="111">
        <v>7000</v>
      </c>
      <c r="F74" s="111">
        <v>7000</v>
      </c>
      <c r="G74" s="164"/>
      <c r="H74" s="165"/>
      <c r="I74" s="164"/>
      <c r="J74" s="166"/>
      <c r="K74" s="111">
        <v>6997.35</v>
      </c>
      <c r="L74" s="341">
        <f t="shared" si="0"/>
        <v>0.9996214285714287</v>
      </c>
    </row>
    <row r="75" spans="1:12" s="167" customFormat="1" ht="45">
      <c r="A75" s="151">
        <v>58</v>
      </c>
      <c r="B75" s="215" t="s">
        <v>577</v>
      </c>
      <c r="C75" s="215" t="s">
        <v>663</v>
      </c>
      <c r="D75" s="77" t="s">
        <v>614</v>
      </c>
      <c r="E75" s="85">
        <v>24000</v>
      </c>
      <c r="F75" s="85">
        <v>24000</v>
      </c>
      <c r="G75" s="96"/>
      <c r="H75" s="27"/>
      <c r="I75" s="96"/>
      <c r="J75" s="6"/>
      <c r="K75" s="85">
        <v>24000</v>
      </c>
      <c r="L75" s="341">
        <f aca="true" t="shared" si="1" ref="L75:L90">K75/E75</f>
        <v>1</v>
      </c>
    </row>
    <row r="76" spans="1:12" s="167" customFormat="1" ht="22.5">
      <c r="A76" s="151">
        <v>59</v>
      </c>
      <c r="B76" s="215" t="s">
        <v>577</v>
      </c>
      <c r="C76" s="215" t="s">
        <v>663</v>
      </c>
      <c r="D76" s="77" t="s">
        <v>730</v>
      </c>
      <c r="E76" s="85">
        <v>2824</v>
      </c>
      <c r="F76" s="85">
        <v>2824</v>
      </c>
      <c r="G76" s="96"/>
      <c r="H76" s="27"/>
      <c r="I76" s="96"/>
      <c r="J76" s="6"/>
      <c r="K76" s="85">
        <v>2824</v>
      </c>
      <c r="L76" s="341">
        <f t="shared" si="1"/>
        <v>1</v>
      </c>
    </row>
    <row r="77" spans="1:12" s="167" customFormat="1" ht="33.75">
      <c r="A77" s="151">
        <v>60</v>
      </c>
      <c r="B77" s="215" t="s">
        <v>577</v>
      </c>
      <c r="C77" s="215" t="s">
        <v>663</v>
      </c>
      <c r="D77" s="77" t="s">
        <v>467</v>
      </c>
      <c r="E77" s="85">
        <v>5000</v>
      </c>
      <c r="F77" s="85">
        <v>5000</v>
      </c>
      <c r="G77" s="96"/>
      <c r="H77" s="27"/>
      <c r="I77" s="96"/>
      <c r="J77" s="6"/>
      <c r="K77" s="85">
        <v>5000</v>
      </c>
      <c r="L77" s="341">
        <f t="shared" si="1"/>
        <v>1</v>
      </c>
    </row>
    <row r="78" spans="1:12" s="167" customFormat="1" ht="22.5">
      <c r="A78" s="151">
        <v>61</v>
      </c>
      <c r="B78" s="215" t="s">
        <v>577</v>
      </c>
      <c r="C78" s="215" t="s">
        <v>663</v>
      </c>
      <c r="D78" s="77" t="s">
        <v>493</v>
      </c>
      <c r="E78" s="85">
        <v>15000</v>
      </c>
      <c r="F78" s="85">
        <v>15000</v>
      </c>
      <c r="G78" s="96"/>
      <c r="H78" s="27"/>
      <c r="I78" s="96"/>
      <c r="J78" s="6"/>
      <c r="K78" s="85"/>
      <c r="L78" s="341"/>
    </row>
    <row r="79" spans="1:12" s="167" customFormat="1" ht="22.5">
      <c r="A79" s="100">
        <v>62</v>
      </c>
      <c r="B79" s="217" t="s">
        <v>577</v>
      </c>
      <c r="C79" s="217" t="s">
        <v>663</v>
      </c>
      <c r="D79" s="77" t="s">
        <v>732</v>
      </c>
      <c r="E79" s="111">
        <v>10298</v>
      </c>
      <c r="F79" s="111">
        <v>10298</v>
      </c>
      <c r="G79" s="164"/>
      <c r="H79" s="223"/>
      <c r="I79" s="164"/>
      <c r="J79" s="166"/>
      <c r="K79" s="111">
        <v>9704.09</v>
      </c>
      <c r="L79" s="341">
        <f t="shared" si="1"/>
        <v>0.9423276364342591</v>
      </c>
    </row>
    <row r="80" spans="1:12" ht="33.75">
      <c r="A80" s="151">
        <v>63</v>
      </c>
      <c r="B80" s="215" t="s">
        <v>577</v>
      </c>
      <c r="C80" s="215" t="s">
        <v>663</v>
      </c>
      <c r="D80" s="77" t="s">
        <v>399</v>
      </c>
      <c r="E80" s="85">
        <v>10236</v>
      </c>
      <c r="F80" s="85">
        <v>10236</v>
      </c>
      <c r="G80" s="96"/>
      <c r="H80" s="27"/>
      <c r="I80" s="96"/>
      <c r="J80" s="6"/>
      <c r="K80" s="111">
        <v>10222.68</v>
      </c>
      <c r="L80" s="341">
        <f t="shared" si="1"/>
        <v>0.9986987104337632</v>
      </c>
    </row>
    <row r="81" spans="1:12" ht="33.75">
      <c r="A81" s="151">
        <v>64</v>
      </c>
      <c r="B81" s="215" t="s">
        <v>577</v>
      </c>
      <c r="C81" s="215" t="s">
        <v>663</v>
      </c>
      <c r="D81" s="77" t="s">
        <v>736</v>
      </c>
      <c r="E81" s="85">
        <v>8686</v>
      </c>
      <c r="F81" s="85">
        <v>8686</v>
      </c>
      <c r="G81" s="96"/>
      <c r="H81" s="27"/>
      <c r="I81" s="96"/>
      <c r="J81" s="6"/>
      <c r="K81" s="111"/>
      <c r="L81" s="341"/>
    </row>
    <row r="82" spans="1:12" ht="22.5">
      <c r="A82" s="151">
        <v>65</v>
      </c>
      <c r="B82" s="215" t="s">
        <v>577</v>
      </c>
      <c r="C82" s="215" t="s">
        <v>663</v>
      </c>
      <c r="D82" s="77" t="s">
        <v>93</v>
      </c>
      <c r="E82" s="85">
        <v>9407</v>
      </c>
      <c r="F82" s="85">
        <v>9407</v>
      </c>
      <c r="G82" s="96"/>
      <c r="H82" s="27"/>
      <c r="I82" s="96"/>
      <c r="J82" s="6"/>
      <c r="K82" s="111">
        <v>9368.8</v>
      </c>
      <c r="L82" s="341">
        <f t="shared" si="1"/>
        <v>0.9959391942170723</v>
      </c>
    </row>
    <row r="83" spans="1:12" ht="45">
      <c r="A83" s="151">
        <v>66</v>
      </c>
      <c r="B83" s="215" t="s">
        <v>577</v>
      </c>
      <c r="C83" s="215" t="s">
        <v>663</v>
      </c>
      <c r="D83" s="77" t="s">
        <v>468</v>
      </c>
      <c r="E83" s="85">
        <v>16000</v>
      </c>
      <c r="F83" s="85">
        <v>16000</v>
      </c>
      <c r="G83" s="96"/>
      <c r="H83" s="27"/>
      <c r="I83" s="96"/>
      <c r="J83" s="6"/>
      <c r="K83" s="111">
        <v>14809.82</v>
      </c>
      <c r="L83" s="341">
        <f t="shared" si="1"/>
        <v>0.92561375</v>
      </c>
    </row>
    <row r="84" spans="1:12" ht="22.5">
      <c r="A84" s="151">
        <v>67</v>
      </c>
      <c r="B84" s="215" t="s">
        <v>577</v>
      </c>
      <c r="C84" s="215" t="s">
        <v>663</v>
      </c>
      <c r="D84" s="77" t="s">
        <v>737</v>
      </c>
      <c r="E84" s="85">
        <v>20000</v>
      </c>
      <c r="F84" s="85">
        <v>20000</v>
      </c>
      <c r="G84" s="96"/>
      <c r="H84" s="27"/>
      <c r="I84" s="96"/>
      <c r="J84" s="6"/>
      <c r="K84" s="111">
        <v>20000</v>
      </c>
      <c r="L84" s="341">
        <f t="shared" si="1"/>
        <v>1</v>
      </c>
    </row>
    <row r="85" spans="1:12" ht="33.75">
      <c r="A85" s="151">
        <v>68</v>
      </c>
      <c r="B85" s="215" t="s">
        <v>577</v>
      </c>
      <c r="C85" s="215" t="s">
        <v>738</v>
      </c>
      <c r="D85" s="77" t="s">
        <v>67</v>
      </c>
      <c r="E85" s="85">
        <v>5000</v>
      </c>
      <c r="F85" s="85">
        <v>5000</v>
      </c>
      <c r="G85" s="96"/>
      <c r="H85" s="27"/>
      <c r="I85" s="96"/>
      <c r="J85" s="6"/>
      <c r="K85" s="111">
        <v>3600</v>
      </c>
      <c r="L85" s="341">
        <f t="shared" si="1"/>
        <v>0.72</v>
      </c>
    </row>
    <row r="86" spans="1:12" ht="45">
      <c r="A86" s="151">
        <v>69</v>
      </c>
      <c r="B86" s="215" t="s">
        <v>577</v>
      </c>
      <c r="C86" s="215" t="s">
        <v>663</v>
      </c>
      <c r="D86" s="77" t="s">
        <v>740</v>
      </c>
      <c r="E86" s="85">
        <v>34725</v>
      </c>
      <c r="F86" s="85">
        <v>34725</v>
      </c>
      <c r="G86" s="96"/>
      <c r="H86" s="27"/>
      <c r="I86" s="96"/>
      <c r="J86" s="6"/>
      <c r="K86" s="111">
        <v>33847</v>
      </c>
      <c r="L86" s="341">
        <f t="shared" si="1"/>
        <v>0.97471562275018</v>
      </c>
    </row>
    <row r="87" spans="1:12" ht="33.75">
      <c r="A87" s="151">
        <v>70</v>
      </c>
      <c r="B87" s="215" t="s">
        <v>577</v>
      </c>
      <c r="C87" s="215" t="s">
        <v>663</v>
      </c>
      <c r="D87" s="77" t="s">
        <v>770</v>
      </c>
      <c r="E87" s="85">
        <v>7000</v>
      </c>
      <c r="F87" s="85">
        <v>7000</v>
      </c>
      <c r="G87" s="96"/>
      <c r="H87" s="27"/>
      <c r="I87" s="96"/>
      <c r="J87" s="6"/>
      <c r="K87" s="111">
        <v>7000</v>
      </c>
      <c r="L87" s="341">
        <f t="shared" si="1"/>
        <v>1</v>
      </c>
    </row>
    <row r="88" spans="1:12" ht="30.75" customHeight="1">
      <c r="A88" s="151">
        <v>71</v>
      </c>
      <c r="B88" s="215" t="s">
        <v>577</v>
      </c>
      <c r="C88" s="215" t="s">
        <v>663</v>
      </c>
      <c r="D88" s="77" t="s">
        <v>741</v>
      </c>
      <c r="E88" s="85">
        <v>11064</v>
      </c>
      <c r="F88" s="85">
        <v>11064</v>
      </c>
      <c r="G88" s="96"/>
      <c r="H88" s="27"/>
      <c r="I88" s="96"/>
      <c r="J88" s="6"/>
      <c r="K88" s="111">
        <v>10906.12</v>
      </c>
      <c r="L88" s="341">
        <f t="shared" si="1"/>
        <v>0.9857302964569776</v>
      </c>
    </row>
    <row r="89" spans="1:12" s="44" customFormat="1" ht="12.75">
      <c r="A89" s="150"/>
      <c r="B89" s="216"/>
      <c r="C89" s="216"/>
      <c r="D89" s="74" t="s">
        <v>773</v>
      </c>
      <c r="E89" s="78">
        <f>SUM(E70:E88)</f>
        <v>361543</v>
      </c>
      <c r="F89" s="78">
        <f>SUM(F70:F88)</f>
        <v>361543</v>
      </c>
      <c r="G89" s="45"/>
      <c r="H89" s="26"/>
      <c r="I89" s="45"/>
      <c r="J89" s="24"/>
      <c r="K89" s="78">
        <f>SUM(K70:K88)</f>
        <v>190309.06</v>
      </c>
      <c r="L89" s="341">
        <f t="shared" si="1"/>
        <v>0.5263801539512589</v>
      </c>
    </row>
    <row r="90" spans="1:12" ht="22.5" customHeight="1">
      <c r="A90" s="441" t="s">
        <v>969</v>
      </c>
      <c r="B90" s="441"/>
      <c r="C90" s="441"/>
      <c r="D90" s="441"/>
      <c r="E90" s="83">
        <f>E9+E36+E43+E45+E47+E50+E55+E57+E66+E69+E89</f>
        <v>6554065</v>
      </c>
      <c r="F90" s="83">
        <f>F9+F36+F43+F45+F47+F50+F55+F57+F66+F69+F89</f>
        <v>4989386</v>
      </c>
      <c r="G90" s="83">
        <f>G9+G36+G43+G45+G47+G55+G57+G66+G69+G89</f>
        <v>0</v>
      </c>
      <c r="H90" s="83">
        <f>H9+H36+H43+H45+H47+H55+H57+H66+H69+H89</f>
        <v>0</v>
      </c>
      <c r="I90" s="168" t="s">
        <v>679</v>
      </c>
      <c r="J90" s="78">
        <f>J55</f>
        <v>0</v>
      </c>
      <c r="K90" s="78">
        <f>K9+K36+K43+K45+K47+K50+K55+K57+K66+K69+K89</f>
        <v>5863433.0200000005</v>
      </c>
      <c r="L90" s="336">
        <f t="shared" si="1"/>
        <v>0.8946253996565491</v>
      </c>
    </row>
    <row r="91" ht="12.75">
      <c r="F91" s="84"/>
    </row>
    <row r="92" ht="12.75">
      <c r="A92" s="1" t="s">
        <v>958</v>
      </c>
    </row>
    <row r="93" ht="12.75">
      <c r="A93" s="1" t="s">
        <v>951</v>
      </c>
    </row>
    <row r="94" ht="12.75">
      <c r="A94" s="1" t="s">
        <v>955</v>
      </c>
    </row>
    <row r="95" ht="12.75">
      <c r="A95" s="1" t="s">
        <v>956</v>
      </c>
    </row>
    <row r="96" ht="12.75">
      <c r="A96" s="1" t="s">
        <v>957</v>
      </c>
    </row>
  </sheetData>
  <sheetProtection/>
  <mergeCells count="16">
    <mergeCell ref="G4:G6"/>
    <mergeCell ref="H4:H6"/>
    <mergeCell ref="L2:L6"/>
    <mergeCell ref="K2:K6"/>
    <mergeCell ref="J4:J6"/>
    <mergeCell ref="I4:I6"/>
    <mergeCell ref="A90:D90"/>
    <mergeCell ref="A1:I1"/>
    <mergeCell ref="A2:A6"/>
    <mergeCell ref="B2:B6"/>
    <mergeCell ref="C2:C6"/>
    <mergeCell ref="D2:D6"/>
    <mergeCell ref="E2:J2"/>
    <mergeCell ref="F3:J3"/>
    <mergeCell ref="E3:E6"/>
    <mergeCell ref="F4:F6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zoomScalePageLayoutView="0" workbookViewId="0" topLeftCell="A1">
      <selection activeCell="C19" sqref="C19:D19"/>
    </sheetView>
  </sheetViews>
  <sheetFormatPr defaultColWidth="9.00390625" defaultRowHeight="12.75"/>
  <cols>
    <col min="1" max="1" width="4.625" style="22" customWidth="1"/>
    <col min="2" max="2" width="27.75390625" style="22" customWidth="1"/>
    <col min="3" max="3" width="14.875" style="22" customWidth="1"/>
    <col min="4" max="4" width="12.375" style="22" customWidth="1"/>
    <col min="5" max="5" width="11.375" style="22" customWidth="1"/>
    <col min="6" max="16384" width="9.125" style="22" customWidth="1"/>
  </cols>
  <sheetData>
    <row r="2" spans="1:5" ht="45.75" customHeight="1">
      <c r="A2" s="450" t="s">
        <v>754</v>
      </c>
      <c r="B2" s="450"/>
      <c r="C2" s="450"/>
      <c r="D2" s="389"/>
      <c r="E2" s="389"/>
    </row>
    <row r="3" spans="1:3" ht="25.5" customHeight="1">
      <c r="A3" s="23"/>
      <c r="B3" s="23"/>
      <c r="C3" s="23"/>
    </row>
    <row r="4" ht="12.75">
      <c r="E4" s="22" t="s">
        <v>756</v>
      </c>
    </row>
    <row r="5" spans="1:5" ht="35.25" customHeight="1">
      <c r="A5" s="451" t="s">
        <v>978</v>
      </c>
      <c r="B5" s="451" t="s">
        <v>979</v>
      </c>
      <c r="C5" s="451" t="s">
        <v>178</v>
      </c>
      <c r="D5" s="449" t="s">
        <v>755</v>
      </c>
      <c r="E5" s="449"/>
    </row>
    <row r="6" spans="1:5" s="52" customFormat="1" ht="27.75" customHeight="1">
      <c r="A6" s="451"/>
      <c r="B6" s="451"/>
      <c r="C6" s="451"/>
      <c r="D6" s="73" t="s">
        <v>103</v>
      </c>
      <c r="E6" s="73" t="s">
        <v>50</v>
      </c>
    </row>
    <row r="7" spans="1:5" s="349" customFormat="1" ht="27.75" customHeight="1">
      <c r="A7" s="350">
        <v>1</v>
      </c>
      <c r="B7" s="350">
        <v>2</v>
      </c>
      <c r="C7" s="350">
        <v>3</v>
      </c>
      <c r="D7" s="72">
        <v>4</v>
      </c>
      <c r="E7" s="72">
        <v>5</v>
      </c>
    </row>
    <row r="8" spans="1:5" s="52" customFormat="1" ht="12.75">
      <c r="A8" s="72" t="s">
        <v>980</v>
      </c>
      <c r="B8" s="347" t="s">
        <v>981</v>
      </c>
      <c r="C8" s="81">
        <f>C11+C10+C9</f>
        <v>413809.63</v>
      </c>
      <c r="D8" s="81">
        <f>D11+D10+D9</f>
        <v>384174.91</v>
      </c>
      <c r="E8" s="343">
        <f>D8/C8</f>
        <v>0.9283856202186498</v>
      </c>
    </row>
    <row r="9" spans="1:5" ht="12.75">
      <c r="A9" s="71"/>
      <c r="B9" s="348" t="s">
        <v>982</v>
      </c>
      <c r="C9" s="82">
        <v>51029.65</v>
      </c>
      <c r="D9" s="82">
        <v>47987.49</v>
      </c>
      <c r="E9" s="343">
        <f aca="true" t="shared" si="0" ref="E9:E19">D9/C9</f>
        <v>0.9403844627584159</v>
      </c>
    </row>
    <row r="10" spans="1:5" ht="12.75">
      <c r="A10" s="71"/>
      <c r="B10" s="348" t="s">
        <v>983</v>
      </c>
      <c r="C10" s="82">
        <v>13361.8</v>
      </c>
      <c r="D10" s="82">
        <v>12873.47</v>
      </c>
      <c r="E10" s="343">
        <f t="shared" si="0"/>
        <v>0.9634532772530647</v>
      </c>
    </row>
    <row r="11" spans="1:5" ht="25.5">
      <c r="A11" s="71"/>
      <c r="B11" s="348" t="s">
        <v>984</v>
      </c>
      <c r="C11" s="82">
        <v>349418.18</v>
      </c>
      <c r="D11" s="82">
        <v>323313.95</v>
      </c>
      <c r="E11" s="343">
        <f t="shared" si="0"/>
        <v>0.9252922958959949</v>
      </c>
    </row>
    <row r="12" spans="1:5" s="52" customFormat="1" ht="12.75">
      <c r="A12" s="72" t="s">
        <v>985</v>
      </c>
      <c r="B12" s="347" t="s">
        <v>986</v>
      </c>
      <c r="C12" s="81">
        <f>C13+C14+C15</f>
        <v>12409315.629999999</v>
      </c>
      <c r="D12" s="81">
        <f>D13+D14+D15</f>
        <v>8905592.530000001</v>
      </c>
      <c r="E12" s="343">
        <f t="shared" si="0"/>
        <v>0.7176538010259315</v>
      </c>
    </row>
    <row r="13" spans="1:5" ht="12.75">
      <c r="A13" s="71"/>
      <c r="B13" s="348" t="s">
        <v>982</v>
      </c>
      <c r="C13" s="82">
        <v>6343072.87</v>
      </c>
      <c r="D13" s="82">
        <v>3409497.29</v>
      </c>
      <c r="E13" s="343">
        <f t="shared" si="0"/>
        <v>0.5375150750869429</v>
      </c>
    </row>
    <row r="14" spans="1:5" ht="12.75">
      <c r="A14" s="71"/>
      <c r="B14" s="348" t="s">
        <v>983</v>
      </c>
      <c r="C14" s="82"/>
      <c r="D14" s="82"/>
      <c r="E14" s="343"/>
    </row>
    <row r="15" spans="1:5" ht="25.5">
      <c r="A15" s="71"/>
      <c r="B15" s="348" t="s">
        <v>984</v>
      </c>
      <c r="C15" s="82">
        <v>6066242.76</v>
      </c>
      <c r="D15" s="82">
        <v>5496095.24</v>
      </c>
      <c r="E15" s="343">
        <f t="shared" si="0"/>
        <v>0.9060130722496836</v>
      </c>
    </row>
    <row r="16" spans="1:5" s="52" customFormat="1" ht="12.75">
      <c r="A16" s="72"/>
      <c r="B16" s="347" t="s">
        <v>987</v>
      </c>
      <c r="C16" s="81">
        <f>C8+C12</f>
        <v>12823125.26</v>
      </c>
      <c r="D16" s="81">
        <f>D8+D12</f>
        <v>9289767.440000001</v>
      </c>
      <c r="E16" s="343">
        <f t="shared" si="0"/>
        <v>0.72445423807706</v>
      </c>
    </row>
    <row r="17" spans="1:5" ht="12.75">
      <c r="A17" s="71"/>
      <c r="B17" s="348" t="s">
        <v>982</v>
      </c>
      <c r="C17" s="82">
        <f>C13+C9</f>
        <v>6394102.5200000005</v>
      </c>
      <c r="D17" s="82">
        <f>D13+D9</f>
        <v>3457484.7800000003</v>
      </c>
      <c r="E17" s="343">
        <f t="shared" si="0"/>
        <v>0.5407302696798174</v>
      </c>
    </row>
    <row r="18" spans="1:5" ht="12.75">
      <c r="A18" s="71"/>
      <c r="B18" s="348" t="s">
        <v>983</v>
      </c>
      <c r="C18" s="82">
        <f>C10+C14</f>
        <v>13361.8</v>
      </c>
      <c r="D18" s="82">
        <f>D10+D14</f>
        <v>12873.47</v>
      </c>
      <c r="E18" s="343">
        <f t="shared" si="0"/>
        <v>0.9634532772530647</v>
      </c>
    </row>
    <row r="19" spans="1:5" ht="25.5">
      <c r="A19" s="71"/>
      <c r="B19" s="348" t="s">
        <v>984</v>
      </c>
      <c r="C19" s="82">
        <f>C11+C15</f>
        <v>6415660.9399999995</v>
      </c>
      <c r="D19" s="82">
        <f>D11+D15</f>
        <v>5819409.19</v>
      </c>
      <c r="E19" s="343">
        <f t="shared" si="0"/>
        <v>0.9070630827320498</v>
      </c>
    </row>
  </sheetData>
  <sheetProtection/>
  <mergeCells count="5">
    <mergeCell ref="D5:E5"/>
    <mergeCell ref="A2:E2"/>
    <mergeCell ref="C5:C6"/>
    <mergeCell ref="A5:A6"/>
    <mergeCell ref="B5:B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4.625" style="22" customWidth="1"/>
    <col min="2" max="2" width="28.375" style="22" customWidth="1"/>
    <col min="3" max="3" width="5.375" style="22" customWidth="1"/>
    <col min="4" max="4" width="12.625" style="22" customWidth="1"/>
    <col min="5" max="6" width="6.625" style="22" customWidth="1"/>
    <col min="7" max="7" width="20.25390625" style="22" customWidth="1"/>
    <col min="8" max="8" width="11.25390625" style="22" customWidth="1"/>
    <col min="9" max="9" width="11.00390625" style="22" customWidth="1"/>
    <col min="10" max="10" width="9.625" style="22" customWidth="1"/>
    <col min="11" max="16384" width="9.125" style="22" customWidth="1"/>
  </cols>
  <sheetData>
    <row r="1" spans="1:9" s="52" customFormat="1" ht="24.75" customHeight="1">
      <c r="A1" s="454" t="s">
        <v>747</v>
      </c>
      <c r="B1" s="454"/>
      <c r="C1" s="454"/>
      <c r="D1" s="454"/>
      <c r="E1" s="454"/>
      <c r="F1" s="454"/>
      <c r="G1" s="454"/>
      <c r="H1" s="454"/>
      <c r="I1" s="454"/>
    </row>
    <row r="2" spans="1:11" ht="12.75">
      <c r="A2" s="67"/>
      <c r="B2" s="67"/>
      <c r="C2" s="67"/>
      <c r="D2" s="67"/>
      <c r="E2" s="67"/>
      <c r="F2" s="67"/>
      <c r="G2" s="67"/>
      <c r="H2" s="67"/>
      <c r="I2" s="67"/>
      <c r="K2" s="22" t="s">
        <v>749</v>
      </c>
    </row>
    <row r="3" spans="1:11" ht="48" customHeight="1">
      <c r="A3" s="455" t="s">
        <v>978</v>
      </c>
      <c r="B3" s="455" t="s">
        <v>988</v>
      </c>
      <c r="C3" s="455" t="s">
        <v>989</v>
      </c>
      <c r="D3" s="455" t="s">
        <v>949</v>
      </c>
      <c r="E3" s="455" t="s">
        <v>890</v>
      </c>
      <c r="F3" s="455" t="s">
        <v>891</v>
      </c>
      <c r="G3" s="455" t="s">
        <v>990</v>
      </c>
      <c r="H3" s="455"/>
      <c r="I3" s="455" t="s">
        <v>178</v>
      </c>
      <c r="J3" s="452" t="s">
        <v>748</v>
      </c>
      <c r="K3" s="453"/>
    </row>
    <row r="4" spans="1:11" ht="30.75" customHeight="1">
      <c r="A4" s="455"/>
      <c r="B4" s="455"/>
      <c r="C4" s="455"/>
      <c r="D4" s="455"/>
      <c r="E4" s="455"/>
      <c r="F4" s="455"/>
      <c r="G4" s="50" t="s">
        <v>991</v>
      </c>
      <c r="H4" s="50" t="s">
        <v>992</v>
      </c>
      <c r="I4" s="455"/>
      <c r="J4" s="71" t="s">
        <v>992</v>
      </c>
      <c r="K4" s="71" t="s">
        <v>50</v>
      </c>
    </row>
    <row r="5" spans="1:11" ht="30.75" customHeight="1">
      <c r="A5" s="193">
        <v>1</v>
      </c>
      <c r="B5" s="55" t="s">
        <v>778</v>
      </c>
      <c r="C5" s="193" t="s">
        <v>179</v>
      </c>
      <c r="D5" s="193" t="s">
        <v>592</v>
      </c>
      <c r="E5" s="50">
        <v>801</v>
      </c>
      <c r="F5" s="50">
        <v>80195</v>
      </c>
      <c r="G5" s="55" t="s">
        <v>804</v>
      </c>
      <c r="H5" s="192">
        <f>H8</f>
        <v>84000</v>
      </c>
      <c r="I5" s="192">
        <f>I8</f>
        <v>64256.78</v>
      </c>
      <c r="J5" s="81">
        <f>J6+J7+J8</f>
        <v>47376.57</v>
      </c>
      <c r="K5" s="343">
        <f>J5/I5</f>
        <v>0.7373007175273956</v>
      </c>
    </row>
    <row r="6" spans="1:11" ht="30.75" customHeight="1">
      <c r="A6" s="193"/>
      <c r="B6" s="59" t="s">
        <v>779</v>
      </c>
      <c r="C6" s="50"/>
      <c r="D6" s="50"/>
      <c r="E6" s="50"/>
      <c r="F6" s="50"/>
      <c r="G6" s="54" t="s">
        <v>982</v>
      </c>
      <c r="H6" s="191"/>
      <c r="I6" s="191"/>
      <c r="J6" s="82"/>
      <c r="K6" s="343"/>
    </row>
    <row r="7" spans="1:11" ht="30.75" customHeight="1">
      <c r="A7" s="193"/>
      <c r="B7" s="59" t="s">
        <v>805</v>
      </c>
      <c r="C7" s="50"/>
      <c r="D7" s="50"/>
      <c r="E7" s="50"/>
      <c r="F7" s="50"/>
      <c r="G7" s="54" t="s">
        <v>983</v>
      </c>
      <c r="H7" s="191"/>
      <c r="I7" s="191"/>
      <c r="J7" s="82"/>
      <c r="K7" s="343"/>
    </row>
    <row r="8" spans="1:11" ht="30.75" customHeight="1">
      <c r="A8" s="193"/>
      <c r="B8" s="55" t="s">
        <v>780</v>
      </c>
      <c r="C8" s="50"/>
      <c r="D8" s="50"/>
      <c r="E8" s="50"/>
      <c r="F8" s="50"/>
      <c r="G8" s="57" t="s">
        <v>984</v>
      </c>
      <c r="H8" s="191">
        <v>84000</v>
      </c>
      <c r="I8" s="191">
        <v>64256.78</v>
      </c>
      <c r="J8" s="82">
        <v>47376.57</v>
      </c>
      <c r="K8" s="344">
        <f aca="true" t="shared" si="0" ref="K8:K20">J8/I8</f>
        <v>0.7373007175273956</v>
      </c>
    </row>
    <row r="9" spans="1:11" ht="21.75">
      <c r="A9" s="75">
        <v>2</v>
      </c>
      <c r="B9" s="55" t="s">
        <v>305</v>
      </c>
      <c r="C9" s="60">
        <v>2014</v>
      </c>
      <c r="D9" s="60" t="s">
        <v>309</v>
      </c>
      <c r="E9" s="56" t="s">
        <v>310</v>
      </c>
      <c r="F9" s="56" t="s">
        <v>311</v>
      </c>
      <c r="G9" s="55" t="s">
        <v>804</v>
      </c>
      <c r="H9" s="91">
        <f>H10+H11+H12</f>
        <v>295281.02</v>
      </c>
      <c r="I9" s="91">
        <f>I10+I11+I12</f>
        <v>295281.02</v>
      </c>
      <c r="J9" s="91">
        <f>J10+J11+J12</f>
        <v>285352.54</v>
      </c>
      <c r="K9" s="343">
        <f t="shared" si="0"/>
        <v>0.9663761659994264</v>
      </c>
    </row>
    <row r="10" spans="1:11" ht="22.5">
      <c r="A10" s="76"/>
      <c r="B10" s="59" t="s">
        <v>306</v>
      </c>
      <c r="C10" s="53"/>
      <c r="D10" s="53"/>
      <c r="E10" s="56"/>
      <c r="F10" s="56"/>
      <c r="G10" s="54" t="s">
        <v>982</v>
      </c>
      <c r="H10" s="80">
        <v>29529.57</v>
      </c>
      <c r="I10" s="80">
        <v>29529.57</v>
      </c>
      <c r="J10" s="276">
        <v>29313.44</v>
      </c>
      <c r="K10" s="343">
        <f t="shared" si="0"/>
        <v>0.9926808957936062</v>
      </c>
    </row>
    <row r="11" spans="1:11" ht="22.5">
      <c r="A11" s="76"/>
      <c r="B11" s="59" t="s">
        <v>307</v>
      </c>
      <c r="C11" s="53"/>
      <c r="D11" s="53"/>
      <c r="E11" s="56"/>
      <c r="F11" s="56"/>
      <c r="G11" s="54" t="s">
        <v>983</v>
      </c>
      <c r="H11" s="80">
        <v>13361.8</v>
      </c>
      <c r="I11" s="80">
        <v>13361.8</v>
      </c>
      <c r="J11" s="276">
        <v>12873.47</v>
      </c>
      <c r="K11" s="343">
        <f t="shared" si="0"/>
        <v>0.9634532772530647</v>
      </c>
    </row>
    <row r="12" spans="1:11" ht="32.25">
      <c r="A12" s="76"/>
      <c r="B12" s="55" t="s">
        <v>308</v>
      </c>
      <c r="C12" s="53"/>
      <c r="D12" s="53"/>
      <c r="E12" s="56"/>
      <c r="F12" s="56"/>
      <c r="G12" s="57" t="s">
        <v>984</v>
      </c>
      <c r="H12" s="80">
        <v>252389.65</v>
      </c>
      <c r="I12" s="80">
        <v>252389.65</v>
      </c>
      <c r="J12" s="276">
        <v>243165.63</v>
      </c>
      <c r="K12" s="343">
        <f t="shared" si="0"/>
        <v>0.9634532557099708</v>
      </c>
    </row>
    <row r="13" spans="1:11" ht="21.75">
      <c r="A13" s="75">
        <v>3</v>
      </c>
      <c r="B13" s="55" t="s">
        <v>100</v>
      </c>
      <c r="C13" s="60">
        <v>2014</v>
      </c>
      <c r="D13" s="60" t="s">
        <v>762</v>
      </c>
      <c r="E13" s="278" t="s">
        <v>310</v>
      </c>
      <c r="F13" s="278" t="s">
        <v>311</v>
      </c>
      <c r="G13" s="55" t="s">
        <v>888</v>
      </c>
      <c r="H13" s="91">
        <f>H14+H16</f>
        <v>54271.83</v>
      </c>
      <c r="I13" s="91">
        <f>I14+I16</f>
        <v>54271.83</v>
      </c>
      <c r="J13" s="91">
        <f>J14+J16</f>
        <v>51445.8</v>
      </c>
      <c r="K13" s="343">
        <f t="shared" si="0"/>
        <v>0.9479282345924211</v>
      </c>
    </row>
    <row r="14" spans="1:11" ht="12.75">
      <c r="A14" s="76"/>
      <c r="B14" s="277" t="s">
        <v>763</v>
      </c>
      <c r="C14" s="53"/>
      <c r="D14" s="53"/>
      <c r="E14" s="56"/>
      <c r="F14" s="56"/>
      <c r="G14" s="54" t="s">
        <v>982</v>
      </c>
      <c r="H14" s="80">
        <v>21500.08</v>
      </c>
      <c r="I14" s="80">
        <v>21500.08</v>
      </c>
      <c r="J14" s="82">
        <v>18674.05</v>
      </c>
      <c r="K14" s="343">
        <f t="shared" si="0"/>
        <v>0.868557233275411</v>
      </c>
    </row>
    <row r="15" spans="1:11" ht="22.5">
      <c r="A15" s="76"/>
      <c r="B15" s="277" t="s">
        <v>760</v>
      </c>
      <c r="C15" s="53"/>
      <c r="D15" s="53"/>
      <c r="E15" s="56"/>
      <c r="F15" s="56"/>
      <c r="G15" s="54" t="s">
        <v>983</v>
      </c>
      <c r="H15" s="80"/>
      <c r="I15" s="80"/>
      <c r="J15" s="82"/>
      <c r="K15" s="343"/>
    </row>
    <row r="16" spans="1:11" ht="63.75">
      <c r="A16" s="76"/>
      <c r="B16" s="55" t="s">
        <v>761</v>
      </c>
      <c r="C16" s="53"/>
      <c r="D16" s="53"/>
      <c r="E16" s="56"/>
      <c r="F16" s="56"/>
      <c r="G16" s="57" t="s">
        <v>984</v>
      </c>
      <c r="H16" s="80">
        <v>32771.75</v>
      </c>
      <c r="I16" s="80">
        <v>32771.75</v>
      </c>
      <c r="J16" s="82">
        <v>32771.75</v>
      </c>
      <c r="K16" s="343">
        <f t="shared" si="0"/>
        <v>1</v>
      </c>
    </row>
    <row r="17" spans="1:11" s="52" customFormat="1" ht="12.75">
      <c r="A17" s="75"/>
      <c r="B17" s="60" t="s">
        <v>981</v>
      </c>
      <c r="C17" s="60"/>
      <c r="D17" s="60"/>
      <c r="E17" s="60"/>
      <c r="F17" s="60"/>
      <c r="G17" s="60"/>
      <c r="H17" s="91">
        <f aca="true" t="shared" si="1" ref="H17:J19">H9+H5+H13</f>
        <v>433552.85000000003</v>
      </c>
      <c r="I17" s="91">
        <f t="shared" si="1"/>
        <v>413809.63000000006</v>
      </c>
      <c r="J17" s="91">
        <f t="shared" si="1"/>
        <v>384174.91</v>
      </c>
      <c r="K17" s="343">
        <f t="shared" si="0"/>
        <v>0.9283856202186496</v>
      </c>
    </row>
    <row r="18" spans="1:11" ht="12.75">
      <c r="A18" s="76"/>
      <c r="B18" s="54" t="s">
        <v>982</v>
      </c>
      <c r="C18" s="53"/>
      <c r="D18" s="53"/>
      <c r="E18" s="58"/>
      <c r="F18" s="58"/>
      <c r="G18" s="53"/>
      <c r="H18" s="80">
        <f t="shared" si="1"/>
        <v>51029.65</v>
      </c>
      <c r="I18" s="80">
        <f t="shared" si="1"/>
        <v>51029.65</v>
      </c>
      <c r="J18" s="80">
        <f t="shared" si="1"/>
        <v>47987.49</v>
      </c>
      <c r="K18" s="343">
        <f t="shared" si="0"/>
        <v>0.9403844627584159</v>
      </c>
    </row>
    <row r="19" spans="1:11" ht="12.75">
      <c r="A19" s="76"/>
      <c r="B19" s="54" t="s">
        <v>983</v>
      </c>
      <c r="C19" s="53"/>
      <c r="D19" s="53"/>
      <c r="E19" s="58"/>
      <c r="F19" s="58"/>
      <c r="G19" s="53"/>
      <c r="H19" s="80">
        <f t="shared" si="1"/>
        <v>13361.8</v>
      </c>
      <c r="I19" s="80">
        <f t="shared" si="1"/>
        <v>13361.8</v>
      </c>
      <c r="J19" s="80">
        <f t="shared" si="1"/>
        <v>12873.47</v>
      </c>
      <c r="K19" s="343">
        <f t="shared" si="0"/>
        <v>0.9634532772530647</v>
      </c>
    </row>
    <row r="20" spans="1:11" ht="22.5">
      <c r="A20" s="53"/>
      <c r="B20" s="57" t="s">
        <v>984</v>
      </c>
      <c r="C20" s="53"/>
      <c r="D20" s="53"/>
      <c r="E20" s="58"/>
      <c r="F20" s="58"/>
      <c r="G20" s="53"/>
      <c r="H20" s="80">
        <f>H8+H12+H16</f>
        <v>369161.4</v>
      </c>
      <c r="I20" s="80">
        <f>I8+I12+I16</f>
        <v>349418.18</v>
      </c>
      <c r="J20" s="80">
        <f>J8+J12+J16</f>
        <v>323313.95</v>
      </c>
      <c r="K20" s="343">
        <f t="shared" si="0"/>
        <v>0.9252922958959949</v>
      </c>
    </row>
    <row r="21" spans="1:9" ht="12.75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2.75">
      <c r="A25" s="51"/>
      <c r="B25" s="51"/>
      <c r="C25" s="51"/>
      <c r="D25" s="51"/>
      <c r="E25" s="51"/>
      <c r="F25" s="51"/>
      <c r="G25" s="51"/>
      <c r="H25" s="51"/>
      <c r="I25" s="51"/>
    </row>
  </sheetData>
  <sheetProtection/>
  <mergeCells count="10">
    <mergeCell ref="J3:K3"/>
    <mergeCell ref="A1:I1"/>
    <mergeCell ref="A3:A4"/>
    <mergeCell ref="B3:B4"/>
    <mergeCell ref="C3:C4"/>
    <mergeCell ref="D3:D4"/>
    <mergeCell ref="F3:F4"/>
    <mergeCell ref="E3:E4"/>
    <mergeCell ref="G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00390625" style="22" customWidth="1"/>
    <col min="2" max="2" width="25.875" style="22" customWidth="1"/>
    <col min="3" max="3" width="8.75390625" style="22" customWidth="1"/>
    <col min="4" max="4" width="10.375" style="22" customWidth="1"/>
    <col min="5" max="5" width="7.00390625" style="22" customWidth="1"/>
    <col min="6" max="6" width="7.625" style="22" customWidth="1"/>
    <col min="7" max="7" width="14.125" style="22" customWidth="1"/>
    <col min="8" max="8" width="13.75390625" style="22" customWidth="1"/>
    <col min="9" max="9" width="11.375" style="22" customWidth="1"/>
    <col min="10" max="10" width="12.625" style="22" customWidth="1"/>
    <col min="11" max="16384" width="9.125" style="22" customWidth="1"/>
  </cols>
  <sheetData>
    <row r="2" spans="1:9" s="51" customFormat="1" ht="22.5" customHeight="1">
      <c r="A2" s="456" t="s">
        <v>751</v>
      </c>
      <c r="B2" s="456"/>
      <c r="C2" s="456"/>
      <c r="D2" s="456"/>
      <c r="E2" s="456"/>
      <c r="F2" s="456"/>
      <c r="G2" s="456"/>
      <c r="H2" s="456"/>
      <c r="I2" s="456"/>
    </row>
    <row r="3" spans="1:9" s="51" customFormat="1" ht="22.5" customHeight="1">
      <c r="A3" s="67"/>
      <c r="B3" s="67"/>
      <c r="C3" s="67"/>
      <c r="D3" s="67"/>
      <c r="E3" s="67"/>
      <c r="F3" s="67"/>
      <c r="G3" s="67"/>
      <c r="H3" s="67"/>
      <c r="I3" s="67" t="s">
        <v>750</v>
      </c>
    </row>
    <row r="4" spans="1:11" s="51" customFormat="1" ht="48" customHeight="1">
      <c r="A4" s="455" t="s">
        <v>978</v>
      </c>
      <c r="B4" s="455" t="s">
        <v>988</v>
      </c>
      <c r="C4" s="455" t="s">
        <v>989</v>
      </c>
      <c r="D4" s="457" t="s">
        <v>949</v>
      </c>
      <c r="E4" s="455" t="s">
        <v>890</v>
      </c>
      <c r="F4" s="457" t="s">
        <v>891</v>
      </c>
      <c r="G4" s="455" t="s">
        <v>990</v>
      </c>
      <c r="H4" s="455"/>
      <c r="I4" s="455" t="s">
        <v>178</v>
      </c>
      <c r="J4" s="452" t="s">
        <v>752</v>
      </c>
      <c r="K4" s="453"/>
    </row>
    <row r="5" spans="1:11" s="51" customFormat="1" ht="40.5" customHeight="1">
      <c r="A5" s="455"/>
      <c r="B5" s="455"/>
      <c r="C5" s="455"/>
      <c r="D5" s="458"/>
      <c r="E5" s="455"/>
      <c r="F5" s="458"/>
      <c r="G5" s="50" t="s">
        <v>991</v>
      </c>
      <c r="H5" s="50" t="s">
        <v>992</v>
      </c>
      <c r="I5" s="455"/>
      <c r="J5" s="71" t="s">
        <v>992</v>
      </c>
      <c r="K5" s="71" t="s">
        <v>753</v>
      </c>
    </row>
    <row r="6" spans="1:11" s="69" customFormat="1" ht="10.5">
      <c r="A6" s="58"/>
      <c r="B6" s="58" t="s">
        <v>986</v>
      </c>
      <c r="C6" s="58"/>
      <c r="D6" s="55"/>
      <c r="E6" s="58"/>
      <c r="F6" s="58"/>
      <c r="G6" s="55"/>
      <c r="H6" s="79">
        <f>H7+H8+H9</f>
        <v>47336627.879999995</v>
      </c>
      <c r="I6" s="79">
        <f>I7+I8+I9</f>
        <v>12409315.629999999</v>
      </c>
      <c r="J6" s="79">
        <f>J7+J8+J9</f>
        <v>8905592.530000001</v>
      </c>
      <c r="K6" s="345">
        <f>J6/I6</f>
        <v>0.7176538010259315</v>
      </c>
    </row>
    <row r="7" spans="1:11" s="51" customFormat="1" ht="11.25">
      <c r="A7" s="53"/>
      <c r="B7" s="54" t="s">
        <v>982</v>
      </c>
      <c r="C7" s="53"/>
      <c r="D7" s="59"/>
      <c r="E7" s="53"/>
      <c r="F7" s="53"/>
      <c r="G7" s="59"/>
      <c r="H7" s="79">
        <f>H12+H16+H20+H24+H28+H32+H36+H40+H44+H48+H52+H56+H60+H64</f>
        <v>24963456.91</v>
      </c>
      <c r="I7" s="79">
        <f>I12+I16+I20+I24+I28+I32+I36+I40+I44+I48+I52+I56+I60+I64</f>
        <v>6343072.869999999</v>
      </c>
      <c r="J7" s="79">
        <f>J12+J16+J20+J24+J28+J32+J36+J40+J44+J48+J52+J56+J60+J64</f>
        <v>3409497.29</v>
      </c>
      <c r="K7" s="345">
        <f aca="true" t="shared" si="0" ref="K7:K66">J7/I7</f>
        <v>0.537515075086943</v>
      </c>
    </row>
    <row r="8" spans="1:11" s="51" customFormat="1" ht="11.25">
      <c r="A8" s="53"/>
      <c r="B8" s="54" t="s">
        <v>983</v>
      </c>
      <c r="C8" s="53"/>
      <c r="D8" s="59"/>
      <c r="E8" s="53"/>
      <c r="F8" s="53"/>
      <c r="G8" s="59"/>
      <c r="H8" s="79"/>
      <c r="I8" s="79"/>
      <c r="J8" s="80"/>
      <c r="K8" s="345"/>
    </row>
    <row r="9" spans="1:11" s="51" customFormat="1" ht="22.5">
      <c r="A9" s="53"/>
      <c r="B9" s="57" t="s">
        <v>984</v>
      </c>
      <c r="C9" s="53"/>
      <c r="D9" s="59"/>
      <c r="E9" s="53"/>
      <c r="F9" s="53"/>
      <c r="G9" s="59"/>
      <c r="H9" s="79">
        <f>H14+H18+H22+H26+H30+H34+H38+H42+H46+H50+H54+H58+H62+H66</f>
        <v>22373170.97</v>
      </c>
      <c r="I9" s="79">
        <f>I14+I18+I22+I26+I30+I34+I38+I42+I46+I50+I54+I58+I62+I66</f>
        <v>6066242.76</v>
      </c>
      <c r="J9" s="79">
        <f>J14+J18+J22+J26+J30+J34+J38+J42+J46+J50+J54+J58+J62+J66</f>
        <v>5496095.24</v>
      </c>
      <c r="K9" s="345">
        <f t="shared" si="0"/>
        <v>0.9060130722496836</v>
      </c>
    </row>
    <row r="10" spans="1:11" s="51" customFormat="1" ht="18" customHeight="1">
      <c r="A10" s="68"/>
      <c r="B10" s="70"/>
      <c r="C10" s="68"/>
      <c r="D10" s="93"/>
      <c r="E10" s="68"/>
      <c r="F10" s="68"/>
      <c r="G10" s="59"/>
      <c r="H10" s="79"/>
      <c r="I10" s="79"/>
      <c r="J10" s="80"/>
      <c r="K10" s="345"/>
    </row>
    <row r="11" spans="1:11" s="51" customFormat="1" ht="35.25" customHeight="1">
      <c r="A11" s="68">
        <v>1</v>
      </c>
      <c r="B11" s="55" t="s">
        <v>100</v>
      </c>
      <c r="C11" s="68"/>
      <c r="D11" s="93"/>
      <c r="E11" s="68"/>
      <c r="F11" s="68"/>
      <c r="G11" s="55" t="s">
        <v>993</v>
      </c>
      <c r="H11" s="79">
        <f>H12+H14</f>
        <v>238200</v>
      </c>
      <c r="I11" s="79">
        <f>I12+I14</f>
        <v>237100</v>
      </c>
      <c r="J11" s="91">
        <f>J12+J14</f>
        <v>234386.27000000002</v>
      </c>
      <c r="K11" s="345">
        <f t="shared" si="0"/>
        <v>0.9885544917756222</v>
      </c>
    </row>
    <row r="12" spans="1:11" s="51" customFormat="1" ht="36.75" customHeight="1">
      <c r="A12" s="68"/>
      <c r="B12" s="59" t="s">
        <v>806</v>
      </c>
      <c r="C12" s="68"/>
      <c r="D12" s="93"/>
      <c r="E12" s="68"/>
      <c r="F12" s="68"/>
      <c r="G12" s="57" t="s">
        <v>982</v>
      </c>
      <c r="H12" s="276">
        <v>99707</v>
      </c>
      <c r="I12" s="276">
        <v>98607</v>
      </c>
      <c r="J12" s="80">
        <v>95893.27</v>
      </c>
      <c r="K12" s="346">
        <f t="shared" si="0"/>
        <v>0.9724793371667326</v>
      </c>
    </row>
    <row r="13" spans="1:11" s="51" customFormat="1" ht="18" customHeight="1">
      <c r="A13" s="68"/>
      <c r="B13" s="59" t="s">
        <v>903</v>
      </c>
      <c r="C13" s="68"/>
      <c r="D13" s="93"/>
      <c r="E13" s="68"/>
      <c r="F13" s="68"/>
      <c r="G13" s="57" t="s">
        <v>983</v>
      </c>
      <c r="H13" s="276"/>
      <c r="I13" s="276"/>
      <c r="J13" s="80"/>
      <c r="K13" s="346"/>
    </row>
    <row r="14" spans="1:11" s="51" customFormat="1" ht="31.5" customHeight="1">
      <c r="A14" s="68"/>
      <c r="B14" s="55" t="s">
        <v>901</v>
      </c>
      <c r="C14" s="68" t="s">
        <v>187</v>
      </c>
      <c r="D14" s="93" t="s">
        <v>149</v>
      </c>
      <c r="E14" s="68">
        <v>600</v>
      </c>
      <c r="F14" s="68">
        <v>60095</v>
      </c>
      <c r="G14" s="57" t="s">
        <v>984</v>
      </c>
      <c r="H14" s="276">
        <v>138493</v>
      </c>
      <c r="I14" s="276">
        <v>138493</v>
      </c>
      <c r="J14" s="80">
        <v>138493</v>
      </c>
      <c r="K14" s="346">
        <f t="shared" si="0"/>
        <v>1</v>
      </c>
    </row>
    <row r="15" spans="1:11" s="51" customFormat="1" ht="42" customHeight="1">
      <c r="A15" s="63">
        <v>2</v>
      </c>
      <c r="B15" s="55" t="s">
        <v>470</v>
      </c>
      <c r="C15" s="68"/>
      <c r="D15" s="93"/>
      <c r="E15" s="68"/>
      <c r="F15" s="68"/>
      <c r="G15" s="55" t="s">
        <v>993</v>
      </c>
      <c r="H15" s="79">
        <f>H16+H18</f>
        <v>9878.84</v>
      </c>
      <c r="I15" s="79">
        <f>I16+I18</f>
        <v>4939.42</v>
      </c>
      <c r="J15" s="80"/>
      <c r="K15" s="345"/>
    </row>
    <row r="16" spans="1:11" s="51" customFormat="1" ht="35.25" customHeight="1">
      <c r="A16" s="63"/>
      <c r="B16" s="59" t="s">
        <v>471</v>
      </c>
      <c r="C16" s="68"/>
      <c r="D16" s="93"/>
      <c r="E16" s="68"/>
      <c r="F16" s="68"/>
      <c r="G16" s="57" t="s">
        <v>982</v>
      </c>
      <c r="H16" s="276">
        <v>493.94</v>
      </c>
      <c r="I16" s="276">
        <v>246.97</v>
      </c>
      <c r="J16" s="80"/>
      <c r="K16" s="345"/>
    </row>
    <row r="17" spans="1:11" s="51" customFormat="1" ht="21.75" customHeight="1">
      <c r="A17" s="63"/>
      <c r="B17" s="59" t="s">
        <v>900</v>
      </c>
      <c r="C17" s="68"/>
      <c r="D17" s="93"/>
      <c r="E17" s="68"/>
      <c r="F17" s="68"/>
      <c r="G17" s="57" t="s">
        <v>983</v>
      </c>
      <c r="H17" s="276"/>
      <c r="I17" s="276"/>
      <c r="J17" s="80"/>
      <c r="K17" s="345"/>
    </row>
    <row r="18" spans="1:11" s="51" customFormat="1" ht="35.25" customHeight="1">
      <c r="A18" s="63"/>
      <c r="B18" s="55" t="s">
        <v>200</v>
      </c>
      <c r="C18" s="68" t="s">
        <v>201</v>
      </c>
      <c r="D18" s="93" t="s">
        <v>668</v>
      </c>
      <c r="E18" s="68">
        <v>630</v>
      </c>
      <c r="F18" s="68">
        <v>63095</v>
      </c>
      <c r="G18" s="57" t="s">
        <v>984</v>
      </c>
      <c r="H18" s="276">
        <v>9384.9</v>
      </c>
      <c r="I18" s="276">
        <v>4692.45</v>
      </c>
      <c r="J18" s="80"/>
      <c r="K18" s="345"/>
    </row>
    <row r="19" spans="1:11" s="69" customFormat="1" ht="32.25" customHeight="1">
      <c r="A19" s="63">
        <v>3</v>
      </c>
      <c r="B19" s="55" t="s">
        <v>808</v>
      </c>
      <c r="C19" s="58"/>
      <c r="D19" s="55"/>
      <c r="E19" s="58"/>
      <c r="F19" s="58"/>
      <c r="G19" s="55" t="s">
        <v>993</v>
      </c>
      <c r="H19" s="79">
        <f>H20+H22</f>
        <v>292920</v>
      </c>
      <c r="I19" s="79">
        <f>I20+I21+I22</f>
        <v>234871.27</v>
      </c>
      <c r="J19" s="79">
        <f>J20+J21+J22</f>
        <v>36116.49</v>
      </c>
      <c r="K19" s="345">
        <f t="shared" si="0"/>
        <v>0.15377142551321837</v>
      </c>
    </row>
    <row r="20" spans="1:11" s="51" customFormat="1" ht="56.25" customHeight="1">
      <c r="A20" s="63"/>
      <c r="B20" s="59" t="s">
        <v>164</v>
      </c>
      <c r="C20" s="53"/>
      <c r="D20" s="59"/>
      <c r="E20" s="58"/>
      <c r="F20" s="58"/>
      <c r="G20" s="57" t="s">
        <v>982</v>
      </c>
      <c r="H20" s="80">
        <v>60737.29</v>
      </c>
      <c r="I20" s="80">
        <v>44770.97</v>
      </c>
      <c r="J20" s="80">
        <v>5417.48</v>
      </c>
      <c r="K20" s="346">
        <f t="shared" si="0"/>
        <v>0.12100430256480928</v>
      </c>
    </row>
    <row r="21" spans="1:11" s="51" customFormat="1" ht="31.5" customHeight="1">
      <c r="A21" s="63"/>
      <c r="B21" s="59" t="s">
        <v>809</v>
      </c>
      <c r="C21" s="53"/>
      <c r="D21" s="59"/>
      <c r="E21" s="58"/>
      <c r="F21" s="58"/>
      <c r="G21" s="57" t="s">
        <v>983</v>
      </c>
      <c r="H21" s="79"/>
      <c r="I21" s="80"/>
      <c r="J21" s="80"/>
      <c r="K21" s="346"/>
    </row>
    <row r="22" spans="1:11" s="51" customFormat="1" ht="36.75" customHeight="1">
      <c r="A22" s="63"/>
      <c r="B22" s="55" t="s">
        <v>810</v>
      </c>
      <c r="C22" s="94" t="s">
        <v>185</v>
      </c>
      <c r="D22" s="94" t="s">
        <v>668</v>
      </c>
      <c r="E22" s="56" t="s">
        <v>692</v>
      </c>
      <c r="F22" s="56" t="s">
        <v>693</v>
      </c>
      <c r="G22" s="57" t="s">
        <v>984</v>
      </c>
      <c r="H22" s="80">
        <v>232182.71</v>
      </c>
      <c r="I22" s="80">
        <v>190100.3</v>
      </c>
      <c r="J22" s="80">
        <v>30699.01</v>
      </c>
      <c r="K22" s="346">
        <f t="shared" si="0"/>
        <v>0.1614884879192721</v>
      </c>
    </row>
    <row r="23" spans="1:11" s="95" customFormat="1" ht="35.25" customHeight="1">
      <c r="A23" s="75">
        <v>4</v>
      </c>
      <c r="B23" s="94" t="s">
        <v>808</v>
      </c>
      <c r="C23" s="60"/>
      <c r="D23" s="94"/>
      <c r="E23" s="60"/>
      <c r="F23" s="60"/>
      <c r="G23" s="94" t="s">
        <v>993</v>
      </c>
      <c r="H23" s="91">
        <f>H24+H26</f>
        <v>84984.97</v>
      </c>
      <c r="I23" s="91">
        <f>I26+I24</f>
        <v>84984.97</v>
      </c>
      <c r="J23" s="91">
        <f>J26+J24</f>
        <v>32400</v>
      </c>
      <c r="K23" s="345">
        <f t="shared" si="0"/>
        <v>0.3812438834772784</v>
      </c>
    </row>
    <row r="24" spans="1:11" s="51" customFormat="1" ht="51.75" customHeight="1">
      <c r="A24" s="63"/>
      <c r="B24" s="59" t="s">
        <v>164</v>
      </c>
      <c r="C24" s="53"/>
      <c r="D24" s="59"/>
      <c r="E24" s="58"/>
      <c r="F24" s="58"/>
      <c r="G24" s="57" t="s">
        <v>982</v>
      </c>
      <c r="H24" s="80">
        <v>19900</v>
      </c>
      <c r="I24" s="80">
        <v>19900</v>
      </c>
      <c r="J24" s="80">
        <v>4860</v>
      </c>
      <c r="K24" s="346">
        <f t="shared" si="0"/>
        <v>0.2442211055276382</v>
      </c>
    </row>
    <row r="25" spans="1:11" s="51" customFormat="1" ht="29.25" customHeight="1">
      <c r="A25" s="63"/>
      <c r="B25" s="59" t="s">
        <v>809</v>
      </c>
      <c r="C25" s="53"/>
      <c r="D25" s="59"/>
      <c r="E25" s="58"/>
      <c r="F25" s="58"/>
      <c r="G25" s="57" t="s">
        <v>983</v>
      </c>
      <c r="H25" s="80"/>
      <c r="I25" s="80"/>
      <c r="J25" s="80"/>
      <c r="K25" s="346"/>
    </row>
    <row r="26" spans="1:11" s="51" customFormat="1" ht="51" customHeight="1">
      <c r="A26" s="63"/>
      <c r="B26" s="55" t="s">
        <v>811</v>
      </c>
      <c r="C26" s="94" t="s">
        <v>186</v>
      </c>
      <c r="D26" s="94" t="s">
        <v>668</v>
      </c>
      <c r="E26" s="56" t="s">
        <v>692</v>
      </c>
      <c r="F26" s="56" t="s">
        <v>693</v>
      </c>
      <c r="G26" s="57" t="s">
        <v>984</v>
      </c>
      <c r="H26" s="80">
        <v>65084.97</v>
      </c>
      <c r="I26" s="80">
        <v>65084.97</v>
      </c>
      <c r="J26" s="80">
        <v>27540</v>
      </c>
      <c r="K26" s="346">
        <f t="shared" si="0"/>
        <v>0.42313916715333816</v>
      </c>
    </row>
    <row r="27" spans="1:11" s="51" customFormat="1" ht="29.25" customHeight="1">
      <c r="A27" s="63">
        <v>5</v>
      </c>
      <c r="B27" s="55" t="s">
        <v>100</v>
      </c>
      <c r="C27" s="94"/>
      <c r="D27" s="94"/>
      <c r="E27" s="56"/>
      <c r="F27" s="56"/>
      <c r="G27" s="94" t="s">
        <v>993</v>
      </c>
      <c r="H27" s="91">
        <f>H30+H28</f>
        <v>193809</v>
      </c>
      <c r="I27" s="91">
        <f>I30+I28</f>
        <v>182985</v>
      </c>
      <c r="J27" s="91">
        <f>J30+J28</f>
        <v>182853.44</v>
      </c>
      <c r="K27" s="345">
        <f t="shared" si="0"/>
        <v>0.9992810339645326</v>
      </c>
    </row>
    <row r="28" spans="1:11" s="51" customFormat="1" ht="40.5" customHeight="1">
      <c r="A28" s="63"/>
      <c r="B28" s="59" t="s">
        <v>806</v>
      </c>
      <c r="C28" s="94"/>
      <c r="D28" s="94"/>
      <c r="E28" s="56"/>
      <c r="F28" s="56"/>
      <c r="G28" s="57" t="s">
        <v>982</v>
      </c>
      <c r="H28" s="80">
        <v>143809</v>
      </c>
      <c r="I28" s="80">
        <v>132985</v>
      </c>
      <c r="J28" s="80">
        <v>132853.44</v>
      </c>
      <c r="K28" s="346">
        <f t="shared" si="0"/>
        <v>0.9990107154942287</v>
      </c>
    </row>
    <row r="29" spans="1:11" s="51" customFormat="1" ht="27.75" customHeight="1">
      <c r="A29" s="63"/>
      <c r="B29" s="59" t="s">
        <v>997</v>
      </c>
      <c r="C29" s="94"/>
      <c r="D29" s="94"/>
      <c r="E29" s="56"/>
      <c r="F29" s="56"/>
      <c r="G29" s="57" t="s">
        <v>983</v>
      </c>
      <c r="H29" s="80"/>
      <c r="I29" s="80"/>
      <c r="J29" s="80"/>
      <c r="K29" s="346"/>
    </row>
    <row r="30" spans="1:11" s="51" customFormat="1" ht="32.25" customHeight="1">
      <c r="A30" s="63"/>
      <c r="B30" s="55" t="s">
        <v>312</v>
      </c>
      <c r="C30" s="94" t="s">
        <v>187</v>
      </c>
      <c r="D30" s="94" t="s">
        <v>807</v>
      </c>
      <c r="E30" s="56" t="s">
        <v>528</v>
      </c>
      <c r="F30" s="56" t="s">
        <v>532</v>
      </c>
      <c r="G30" s="57" t="s">
        <v>984</v>
      </c>
      <c r="H30" s="80">
        <v>50000</v>
      </c>
      <c r="I30" s="80">
        <v>50000</v>
      </c>
      <c r="J30" s="80">
        <v>50000</v>
      </c>
      <c r="K30" s="346">
        <f t="shared" si="0"/>
        <v>1</v>
      </c>
    </row>
    <row r="31" spans="1:11" s="51" customFormat="1" ht="21.75">
      <c r="A31" s="75">
        <v>6</v>
      </c>
      <c r="B31" s="55" t="s">
        <v>812</v>
      </c>
      <c r="C31" s="60"/>
      <c r="D31" s="94"/>
      <c r="E31" s="60"/>
      <c r="F31" s="60"/>
      <c r="G31" s="94" t="s">
        <v>993</v>
      </c>
      <c r="H31" s="91">
        <f>H32+H34</f>
        <v>29265844.1</v>
      </c>
      <c r="I31" s="91">
        <f>I32+I33+I34</f>
        <v>5416779.34</v>
      </c>
      <c r="J31" s="91">
        <f>J32+J33+J34</f>
        <v>3514053.48</v>
      </c>
      <c r="K31" s="345">
        <f t="shared" si="0"/>
        <v>0.64873484028611</v>
      </c>
    </row>
    <row r="32" spans="1:11" s="51" customFormat="1" ht="22.5">
      <c r="A32" s="63"/>
      <c r="B32" s="59" t="s">
        <v>843</v>
      </c>
      <c r="C32" s="53"/>
      <c r="D32" s="59"/>
      <c r="E32" s="58"/>
      <c r="F32" s="58"/>
      <c r="G32" s="57" t="s">
        <v>982</v>
      </c>
      <c r="H32" s="80">
        <v>12104589.75</v>
      </c>
      <c r="I32" s="80">
        <v>2589473.4</v>
      </c>
      <c r="J32" s="80">
        <v>686747.54</v>
      </c>
      <c r="K32" s="346">
        <f t="shared" si="0"/>
        <v>0.265207412441464</v>
      </c>
    </row>
    <row r="33" spans="1:11" s="51" customFormat="1" ht="40.5" customHeight="1">
      <c r="A33" s="63"/>
      <c r="B33" s="59" t="s">
        <v>813</v>
      </c>
      <c r="C33" s="53"/>
      <c r="D33" s="59"/>
      <c r="E33" s="58"/>
      <c r="F33" s="58"/>
      <c r="G33" s="57" t="s">
        <v>983</v>
      </c>
      <c r="H33" s="80"/>
      <c r="I33" s="80"/>
      <c r="J33" s="80"/>
      <c r="K33" s="346"/>
    </row>
    <row r="34" spans="1:11" s="51" customFormat="1" ht="36.75" customHeight="1">
      <c r="A34" s="63"/>
      <c r="B34" s="55" t="s">
        <v>165</v>
      </c>
      <c r="C34" s="94" t="s">
        <v>512</v>
      </c>
      <c r="D34" s="94" t="s">
        <v>668</v>
      </c>
      <c r="E34" s="56" t="s">
        <v>563</v>
      </c>
      <c r="F34" s="56" t="s">
        <v>566</v>
      </c>
      <c r="G34" s="57" t="s">
        <v>984</v>
      </c>
      <c r="H34" s="80">
        <v>17161254.35</v>
      </c>
      <c r="I34" s="80">
        <v>2827305.94</v>
      </c>
      <c r="J34" s="80">
        <v>2827305.94</v>
      </c>
      <c r="K34" s="346">
        <f t="shared" si="0"/>
        <v>1</v>
      </c>
    </row>
    <row r="35" spans="1:11" s="51" customFormat="1" ht="33" customHeight="1">
      <c r="A35" s="63">
        <v>7</v>
      </c>
      <c r="B35" s="55" t="s">
        <v>853</v>
      </c>
      <c r="C35" s="94"/>
      <c r="D35" s="94"/>
      <c r="E35" s="56"/>
      <c r="F35" s="56"/>
      <c r="G35" s="94" t="s">
        <v>993</v>
      </c>
      <c r="H35" s="91">
        <f>H36+H37+H38</f>
        <v>1820000</v>
      </c>
      <c r="I35" s="91">
        <f>I36+I37+I38</f>
        <v>865000</v>
      </c>
      <c r="J35" s="91">
        <f>J36+J37+J38</f>
        <v>634045.26</v>
      </c>
      <c r="K35" s="345">
        <f t="shared" si="0"/>
        <v>0.7330003005780347</v>
      </c>
    </row>
    <row r="36" spans="1:11" s="51" customFormat="1" ht="45" customHeight="1">
      <c r="A36" s="63"/>
      <c r="B36" s="59" t="s">
        <v>806</v>
      </c>
      <c r="C36" s="94"/>
      <c r="D36" s="94"/>
      <c r="E36" s="56"/>
      <c r="F36" s="56"/>
      <c r="G36" s="57" t="s">
        <v>982</v>
      </c>
      <c r="H36" s="80">
        <v>869871</v>
      </c>
      <c r="I36" s="80">
        <v>416676</v>
      </c>
      <c r="J36" s="80">
        <v>227467.2</v>
      </c>
      <c r="K36" s="346">
        <f t="shared" si="0"/>
        <v>0.5459090516372433</v>
      </c>
    </row>
    <row r="37" spans="1:11" s="51" customFormat="1" ht="31.5" customHeight="1">
      <c r="A37" s="63"/>
      <c r="B37" s="59" t="s">
        <v>854</v>
      </c>
      <c r="C37" s="94"/>
      <c r="D37" s="94"/>
      <c r="E37" s="56"/>
      <c r="F37" s="56"/>
      <c r="G37" s="57" t="s">
        <v>983</v>
      </c>
      <c r="H37" s="80"/>
      <c r="I37" s="80"/>
      <c r="J37" s="80"/>
      <c r="K37" s="346"/>
    </row>
    <row r="38" spans="1:11" s="51" customFormat="1" ht="45" customHeight="1">
      <c r="A38" s="63"/>
      <c r="B38" s="55" t="s">
        <v>876</v>
      </c>
      <c r="C38" s="94" t="s">
        <v>179</v>
      </c>
      <c r="D38" s="94" t="s">
        <v>668</v>
      </c>
      <c r="E38" s="56" t="s">
        <v>563</v>
      </c>
      <c r="F38" s="56" t="s">
        <v>566</v>
      </c>
      <c r="G38" s="57" t="s">
        <v>984</v>
      </c>
      <c r="H38" s="80">
        <v>950129</v>
      </c>
      <c r="I38" s="80">
        <v>448324</v>
      </c>
      <c r="J38" s="80">
        <v>406578.06</v>
      </c>
      <c r="K38" s="346">
        <f t="shared" si="0"/>
        <v>0.9068844407169815</v>
      </c>
    </row>
    <row r="39" spans="1:11" s="51" customFormat="1" ht="45" customHeight="1">
      <c r="A39" s="63">
        <v>8</v>
      </c>
      <c r="B39" s="55" t="s">
        <v>808</v>
      </c>
      <c r="C39" s="94"/>
      <c r="D39" s="94"/>
      <c r="E39" s="56"/>
      <c r="F39" s="56"/>
      <c r="G39" s="94" t="s">
        <v>993</v>
      </c>
      <c r="H39" s="91">
        <f>H40+H42</f>
        <v>9003000</v>
      </c>
      <c r="I39" s="91">
        <f>I40+I42</f>
        <v>78533.19</v>
      </c>
      <c r="J39" s="91">
        <f>J40+J42</f>
        <v>73433.53</v>
      </c>
      <c r="K39" s="345">
        <f t="shared" si="0"/>
        <v>0.9350636336051037</v>
      </c>
    </row>
    <row r="40" spans="1:11" s="51" customFormat="1" ht="45" customHeight="1">
      <c r="A40" s="63"/>
      <c r="B40" s="59" t="s">
        <v>814</v>
      </c>
      <c r="C40" s="94"/>
      <c r="D40" s="94"/>
      <c r="E40" s="56"/>
      <c r="F40" s="56"/>
      <c r="G40" s="57" t="s">
        <v>982</v>
      </c>
      <c r="H40" s="80">
        <v>8003327.69</v>
      </c>
      <c r="I40" s="80">
        <v>78533.19</v>
      </c>
      <c r="J40" s="80">
        <v>73433.53</v>
      </c>
      <c r="K40" s="346">
        <f t="shared" si="0"/>
        <v>0.9350636336051037</v>
      </c>
    </row>
    <row r="41" spans="1:11" s="51" customFormat="1" ht="45" customHeight="1">
      <c r="A41" s="63"/>
      <c r="B41" s="59" t="s">
        <v>718</v>
      </c>
      <c r="C41" s="94"/>
      <c r="D41" s="94"/>
      <c r="E41" s="56"/>
      <c r="F41" s="56"/>
      <c r="G41" s="57" t="s">
        <v>983</v>
      </c>
      <c r="H41" s="80"/>
      <c r="I41" s="80"/>
      <c r="J41" s="80"/>
      <c r="K41" s="345"/>
    </row>
    <row r="42" spans="1:11" s="51" customFormat="1" ht="36" customHeight="1">
      <c r="A42" s="63"/>
      <c r="B42" s="55" t="s">
        <v>143</v>
      </c>
      <c r="C42" s="94" t="s">
        <v>185</v>
      </c>
      <c r="D42" s="94" t="s">
        <v>668</v>
      </c>
      <c r="E42" s="56" t="s">
        <v>572</v>
      </c>
      <c r="F42" s="56" t="s">
        <v>583</v>
      </c>
      <c r="G42" s="57" t="s">
        <v>984</v>
      </c>
      <c r="H42" s="80">
        <v>999672.31</v>
      </c>
      <c r="I42" s="80"/>
      <c r="J42" s="80"/>
      <c r="K42" s="345"/>
    </row>
    <row r="43" spans="1:11" s="51" customFormat="1" ht="45" customHeight="1">
      <c r="A43" s="63">
        <v>9</v>
      </c>
      <c r="B43" s="55" t="s">
        <v>100</v>
      </c>
      <c r="C43" s="94"/>
      <c r="D43" s="94"/>
      <c r="E43" s="56"/>
      <c r="F43" s="56"/>
      <c r="G43" s="94" t="s">
        <v>993</v>
      </c>
      <c r="H43" s="91">
        <f>H44+H46</f>
        <v>283521.70999999996</v>
      </c>
      <c r="I43" s="91">
        <f>I44+I46</f>
        <v>276271.70999999996</v>
      </c>
      <c r="J43" s="91">
        <f>J44+J46</f>
        <v>273081.06</v>
      </c>
      <c r="K43" s="345">
        <f t="shared" si="0"/>
        <v>0.9884510433587284</v>
      </c>
    </row>
    <row r="44" spans="1:11" s="51" customFormat="1" ht="45" customHeight="1">
      <c r="A44" s="63"/>
      <c r="B44" s="59" t="s">
        <v>806</v>
      </c>
      <c r="C44" s="94"/>
      <c r="D44" s="94"/>
      <c r="E44" s="56"/>
      <c r="F44" s="56"/>
      <c r="G44" s="57" t="s">
        <v>982</v>
      </c>
      <c r="H44" s="80">
        <v>179646.71</v>
      </c>
      <c r="I44" s="80">
        <v>172396.71</v>
      </c>
      <c r="J44" s="80">
        <v>169206.06</v>
      </c>
      <c r="K44" s="346">
        <f t="shared" si="0"/>
        <v>0.9814923962296033</v>
      </c>
    </row>
    <row r="45" spans="1:11" s="51" customFormat="1" ht="45" customHeight="1">
      <c r="A45" s="63"/>
      <c r="B45" s="59" t="s">
        <v>997</v>
      </c>
      <c r="C45" s="94"/>
      <c r="D45" s="94"/>
      <c r="E45" s="56"/>
      <c r="F45" s="56"/>
      <c r="G45" s="57" t="s">
        <v>983</v>
      </c>
      <c r="H45" s="80"/>
      <c r="I45" s="80"/>
      <c r="J45" s="80"/>
      <c r="K45" s="346"/>
    </row>
    <row r="46" spans="1:11" s="51" customFormat="1" ht="45" customHeight="1">
      <c r="A46" s="63"/>
      <c r="B46" s="55" t="s">
        <v>713</v>
      </c>
      <c r="C46" s="94" t="s">
        <v>187</v>
      </c>
      <c r="D46" s="94" t="s">
        <v>807</v>
      </c>
      <c r="E46" s="56" t="s">
        <v>572</v>
      </c>
      <c r="F46" s="56" t="s">
        <v>583</v>
      </c>
      <c r="G46" s="57" t="s">
        <v>984</v>
      </c>
      <c r="H46" s="80">
        <v>103875</v>
      </c>
      <c r="I46" s="80">
        <v>103875</v>
      </c>
      <c r="J46" s="80">
        <v>103875</v>
      </c>
      <c r="K46" s="346">
        <f t="shared" si="0"/>
        <v>1</v>
      </c>
    </row>
    <row r="47" spans="1:11" s="51" customFormat="1" ht="45" customHeight="1">
      <c r="A47" s="63">
        <v>10</v>
      </c>
      <c r="B47" s="55" t="s">
        <v>100</v>
      </c>
      <c r="C47" s="94"/>
      <c r="D47" s="94"/>
      <c r="E47" s="56"/>
      <c r="F47" s="56"/>
      <c r="G47" s="94" t="s">
        <v>993</v>
      </c>
      <c r="H47" s="91">
        <f>H48+H50</f>
        <v>530983</v>
      </c>
      <c r="I47" s="91">
        <f>I48+I50</f>
        <v>79913</v>
      </c>
      <c r="J47" s="91">
        <f>J48+J50</f>
        <v>3348.65</v>
      </c>
      <c r="K47" s="345">
        <f t="shared" si="0"/>
        <v>0.04190369526860461</v>
      </c>
    </row>
    <row r="48" spans="1:11" s="51" customFormat="1" ht="45" customHeight="1">
      <c r="A48" s="63"/>
      <c r="B48" s="59" t="s">
        <v>806</v>
      </c>
      <c r="C48" s="94"/>
      <c r="D48" s="94"/>
      <c r="E48" s="56"/>
      <c r="F48" s="56"/>
      <c r="G48" s="57" t="s">
        <v>982</v>
      </c>
      <c r="H48" s="80">
        <v>163483</v>
      </c>
      <c r="I48" s="80">
        <v>42413</v>
      </c>
      <c r="J48" s="80">
        <v>3348.65</v>
      </c>
      <c r="K48" s="345">
        <f t="shared" si="0"/>
        <v>0.0789533869332516</v>
      </c>
    </row>
    <row r="49" spans="1:11" s="51" customFormat="1" ht="45" customHeight="1">
      <c r="A49" s="63"/>
      <c r="B49" s="59" t="s">
        <v>997</v>
      </c>
      <c r="C49" s="94"/>
      <c r="D49" s="94"/>
      <c r="E49" s="56"/>
      <c r="F49" s="56"/>
      <c r="G49" s="57" t="s">
        <v>983</v>
      </c>
      <c r="H49" s="80"/>
      <c r="I49" s="80"/>
      <c r="J49" s="80"/>
      <c r="K49" s="345"/>
    </row>
    <row r="50" spans="1:11" s="51" customFormat="1" ht="45" customHeight="1">
      <c r="A50" s="63"/>
      <c r="B50" s="55" t="s">
        <v>902</v>
      </c>
      <c r="C50" s="94" t="s">
        <v>179</v>
      </c>
      <c r="D50" s="94" t="s">
        <v>807</v>
      </c>
      <c r="E50" s="56" t="s">
        <v>572</v>
      </c>
      <c r="F50" s="56" t="s">
        <v>583</v>
      </c>
      <c r="G50" s="57" t="s">
        <v>984</v>
      </c>
      <c r="H50" s="80">
        <v>367500</v>
      </c>
      <c r="I50" s="80">
        <v>37500</v>
      </c>
      <c r="J50" s="80"/>
      <c r="K50" s="345">
        <f t="shared" si="0"/>
        <v>0</v>
      </c>
    </row>
    <row r="51" spans="1:11" s="51" customFormat="1" ht="36.75" customHeight="1">
      <c r="A51" s="75">
        <v>11</v>
      </c>
      <c r="B51" s="55" t="s">
        <v>815</v>
      </c>
      <c r="C51" s="94"/>
      <c r="D51" s="94"/>
      <c r="E51" s="60"/>
      <c r="F51" s="60"/>
      <c r="G51" s="94" t="s">
        <v>993</v>
      </c>
      <c r="H51" s="91">
        <f>H52+H54</f>
        <v>2550000</v>
      </c>
      <c r="I51" s="91">
        <f>I52+I53+I54</f>
        <v>2157261.47</v>
      </c>
      <c r="J51" s="91">
        <f>J52+J53+J54</f>
        <v>2079908.2000000002</v>
      </c>
      <c r="K51" s="345">
        <f t="shared" si="0"/>
        <v>0.9641428398570526</v>
      </c>
    </row>
    <row r="52" spans="1:11" s="51" customFormat="1" ht="33.75">
      <c r="A52" s="63"/>
      <c r="B52" s="59" t="s">
        <v>848</v>
      </c>
      <c r="C52" s="59"/>
      <c r="D52" s="59"/>
      <c r="E52" s="58"/>
      <c r="F52" s="58"/>
      <c r="G52" s="57" t="s">
        <v>982</v>
      </c>
      <c r="H52" s="80">
        <v>1202116.27</v>
      </c>
      <c r="I52" s="80">
        <v>904105.37</v>
      </c>
      <c r="J52" s="80">
        <v>869022.34</v>
      </c>
      <c r="K52" s="346">
        <f t="shared" si="0"/>
        <v>0.9611958614956573</v>
      </c>
    </row>
    <row r="53" spans="1:11" s="51" customFormat="1" ht="53.25" customHeight="1">
      <c r="A53" s="63"/>
      <c r="B53" s="59" t="s">
        <v>849</v>
      </c>
      <c r="C53" s="59"/>
      <c r="D53" s="59"/>
      <c r="E53" s="58"/>
      <c r="F53" s="58"/>
      <c r="G53" s="57" t="s">
        <v>983</v>
      </c>
      <c r="H53" s="80"/>
      <c r="I53" s="80"/>
      <c r="J53" s="80"/>
      <c r="K53" s="346"/>
    </row>
    <row r="54" spans="1:11" s="51" customFormat="1" ht="39.75" customHeight="1">
      <c r="A54" s="63"/>
      <c r="B54" s="55" t="s">
        <v>128</v>
      </c>
      <c r="C54" s="94" t="s">
        <v>879</v>
      </c>
      <c r="D54" s="94" t="s">
        <v>668</v>
      </c>
      <c r="E54" s="56" t="s">
        <v>572</v>
      </c>
      <c r="F54" s="56" t="s">
        <v>576</v>
      </c>
      <c r="G54" s="57" t="s">
        <v>984</v>
      </c>
      <c r="H54" s="80">
        <v>1347883.73</v>
      </c>
      <c r="I54" s="80">
        <v>1253156.1</v>
      </c>
      <c r="J54" s="80">
        <v>1210885.86</v>
      </c>
      <c r="K54" s="346">
        <f t="shared" si="0"/>
        <v>0.9662689747909299</v>
      </c>
    </row>
    <row r="55" spans="1:11" s="51" customFormat="1" ht="21.75">
      <c r="A55" s="75">
        <v>12</v>
      </c>
      <c r="B55" s="55" t="s">
        <v>100</v>
      </c>
      <c r="C55" s="94"/>
      <c r="D55" s="94"/>
      <c r="E55" s="60"/>
      <c r="F55" s="60"/>
      <c r="G55" s="94" t="s">
        <v>993</v>
      </c>
      <c r="H55" s="91">
        <f>H56+H58</f>
        <v>2162725</v>
      </c>
      <c r="I55" s="91">
        <f>I56+I57+I58</f>
        <v>1912910</v>
      </c>
      <c r="J55" s="91">
        <f>J56+J57+J58</f>
        <v>965060.29</v>
      </c>
      <c r="K55" s="345">
        <f t="shared" si="0"/>
        <v>0.5044985336476886</v>
      </c>
    </row>
    <row r="56" spans="1:11" s="51" customFormat="1" ht="36" customHeight="1">
      <c r="A56" s="63"/>
      <c r="B56" s="59" t="s">
        <v>904</v>
      </c>
      <c r="C56" s="59"/>
      <c r="D56" s="59"/>
      <c r="E56" s="58"/>
      <c r="F56" s="58"/>
      <c r="G56" s="57" t="s">
        <v>982</v>
      </c>
      <c r="H56" s="80">
        <v>1662725</v>
      </c>
      <c r="I56" s="80">
        <v>1412910</v>
      </c>
      <c r="J56" s="80">
        <v>712052.92</v>
      </c>
      <c r="K56" s="346">
        <f t="shared" si="0"/>
        <v>0.5039619791777254</v>
      </c>
    </row>
    <row r="57" spans="1:11" s="51" customFormat="1" ht="22.5">
      <c r="A57" s="63"/>
      <c r="B57" s="59" t="s">
        <v>905</v>
      </c>
      <c r="C57" s="59"/>
      <c r="D57" s="59"/>
      <c r="E57" s="58"/>
      <c r="F57" s="58"/>
      <c r="G57" s="57" t="s">
        <v>983</v>
      </c>
      <c r="H57" s="80"/>
      <c r="I57" s="80"/>
      <c r="J57" s="80"/>
      <c r="K57" s="346"/>
    </row>
    <row r="58" spans="1:11" s="51" customFormat="1" ht="34.5" customHeight="1">
      <c r="A58" s="63"/>
      <c r="B58" s="55" t="s">
        <v>188</v>
      </c>
      <c r="C58" s="94" t="s">
        <v>880</v>
      </c>
      <c r="D58" s="59" t="s">
        <v>668</v>
      </c>
      <c r="E58" s="56" t="s">
        <v>577</v>
      </c>
      <c r="F58" s="56" t="s">
        <v>578</v>
      </c>
      <c r="G58" s="57" t="s">
        <v>984</v>
      </c>
      <c r="H58" s="80">
        <v>500000</v>
      </c>
      <c r="I58" s="80">
        <v>500000</v>
      </c>
      <c r="J58" s="80">
        <v>253007.37</v>
      </c>
      <c r="K58" s="346">
        <f>J58/I58</f>
        <v>0.50601474</v>
      </c>
    </row>
    <row r="59" spans="1:11" s="69" customFormat="1" ht="34.5" customHeight="1">
      <c r="A59" s="63">
        <v>13</v>
      </c>
      <c r="B59" s="55" t="s">
        <v>100</v>
      </c>
      <c r="C59" s="55"/>
      <c r="D59" s="55"/>
      <c r="E59" s="58"/>
      <c r="F59" s="58"/>
      <c r="G59" s="55" t="s">
        <v>993</v>
      </c>
      <c r="H59" s="79">
        <f>H60+H62</f>
        <v>640855.7</v>
      </c>
      <c r="I59" s="79">
        <f>I60+I62</f>
        <v>627855.7</v>
      </c>
      <c r="J59" s="79">
        <f>J60+J62</f>
        <v>627213.14</v>
      </c>
      <c r="K59" s="345">
        <f t="shared" si="0"/>
        <v>0.9989765801282047</v>
      </c>
    </row>
    <row r="60" spans="1:11" s="51" customFormat="1" ht="34.5" customHeight="1">
      <c r="A60" s="63"/>
      <c r="B60" s="59" t="s">
        <v>806</v>
      </c>
      <c r="C60" s="59"/>
      <c r="D60" s="59"/>
      <c r="E60" s="58"/>
      <c r="F60" s="58"/>
      <c r="G60" s="57" t="s">
        <v>982</v>
      </c>
      <c r="H60" s="80">
        <v>271352.7</v>
      </c>
      <c r="I60" s="80">
        <v>258352.7</v>
      </c>
      <c r="J60" s="80">
        <v>257710.14</v>
      </c>
      <c r="K60" s="346">
        <f t="shared" si="0"/>
        <v>0.9975128574232048</v>
      </c>
    </row>
    <row r="61" spans="1:11" s="51" customFormat="1" ht="34.5" customHeight="1">
      <c r="A61" s="63"/>
      <c r="B61" s="59" t="s">
        <v>997</v>
      </c>
      <c r="C61" s="59"/>
      <c r="D61" s="59"/>
      <c r="E61" s="58"/>
      <c r="F61" s="58"/>
      <c r="G61" s="57" t="s">
        <v>983</v>
      </c>
      <c r="H61" s="80"/>
      <c r="I61" s="80"/>
      <c r="J61" s="80"/>
      <c r="K61" s="346"/>
    </row>
    <row r="62" spans="1:11" s="51" customFormat="1" ht="34.5" customHeight="1">
      <c r="A62" s="63"/>
      <c r="B62" s="55" t="s">
        <v>816</v>
      </c>
      <c r="C62" s="94" t="s">
        <v>185</v>
      </c>
      <c r="D62" s="59" t="s">
        <v>668</v>
      </c>
      <c r="E62" s="56" t="s">
        <v>577</v>
      </c>
      <c r="F62" s="56" t="s">
        <v>664</v>
      </c>
      <c r="G62" s="57" t="s">
        <v>984</v>
      </c>
      <c r="H62" s="80">
        <v>369503</v>
      </c>
      <c r="I62" s="80">
        <v>369503</v>
      </c>
      <c r="J62" s="80">
        <v>369503</v>
      </c>
      <c r="K62" s="346">
        <f t="shared" si="0"/>
        <v>1</v>
      </c>
    </row>
    <row r="63" spans="1:11" s="51" customFormat="1" ht="41.25" customHeight="1">
      <c r="A63" s="75">
        <v>14</v>
      </c>
      <c r="B63" s="55" t="s">
        <v>100</v>
      </c>
      <c r="C63" s="94"/>
      <c r="D63" s="94"/>
      <c r="E63" s="60"/>
      <c r="F63" s="60"/>
      <c r="G63" s="55" t="s">
        <v>993</v>
      </c>
      <c r="H63" s="91">
        <f>H64+H66</f>
        <v>259905.56</v>
      </c>
      <c r="I63" s="91">
        <f>I64+I66</f>
        <v>249910.56</v>
      </c>
      <c r="J63" s="91">
        <f>J64+J66</f>
        <v>249692.72</v>
      </c>
      <c r="K63" s="345">
        <f t="shared" si="0"/>
        <v>0.9991283281506792</v>
      </c>
    </row>
    <row r="64" spans="1:11" s="51" customFormat="1" ht="49.5" customHeight="1">
      <c r="A64" s="63"/>
      <c r="B64" s="59" t="s">
        <v>806</v>
      </c>
      <c r="C64" s="59"/>
      <c r="D64" s="59"/>
      <c r="E64" s="58"/>
      <c r="F64" s="58"/>
      <c r="G64" s="57" t="s">
        <v>982</v>
      </c>
      <c r="H64" s="80">
        <v>181697.56</v>
      </c>
      <c r="I64" s="80">
        <v>171702.56</v>
      </c>
      <c r="J64" s="80">
        <v>171484.72</v>
      </c>
      <c r="K64" s="346">
        <f t="shared" si="0"/>
        <v>0.9987312943965425</v>
      </c>
    </row>
    <row r="65" spans="1:11" s="51" customFormat="1" ht="44.25" customHeight="1">
      <c r="A65" s="63"/>
      <c r="B65" s="59" t="s">
        <v>997</v>
      </c>
      <c r="C65" s="59"/>
      <c r="D65" s="59"/>
      <c r="E65" s="58"/>
      <c r="F65" s="58"/>
      <c r="G65" s="57" t="s">
        <v>983</v>
      </c>
      <c r="H65" s="80"/>
      <c r="I65" s="80"/>
      <c r="J65" s="80"/>
      <c r="K65" s="346"/>
    </row>
    <row r="66" spans="1:11" s="51" customFormat="1" ht="45.75" customHeight="1">
      <c r="A66" s="63"/>
      <c r="B66" s="74" t="s">
        <v>564</v>
      </c>
      <c r="C66" s="94" t="s">
        <v>187</v>
      </c>
      <c r="D66" s="59" t="s">
        <v>807</v>
      </c>
      <c r="E66" s="56" t="s">
        <v>577</v>
      </c>
      <c r="F66" s="56" t="s">
        <v>663</v>
      </c>
      <c r="G66" s="57" t="s">
        <v>984</v>
      </c>
      <c r="H66" s="80">
        <v>78208</v>
      </c>
      <c r="I66" s="80">
        <v>78208</v>
      </c>
      <c r="J66" s="80">
        <v>78208</v>
      </c>
      <c r="K66" s="346">
        <f t="shared" si="0"/>
        <v>1</v>
      </c>
    </row>
  </sheetData>
  <sheetProtection/>
  <mergeCells count="10">
    <mergeCell ref="J4:K4"/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B7" sqref="B4:B7"/>
    </sheetView>
  </sheetViews>
  <sheetFormatPr defaultColWidth="9.00390625" defaultRowHeight="12.75"/>
  <cols>
    <col min="1" max="1" width="4.75390625" style="1" bestFit="1" customWidth="1"/>
    <col min="2" max="2" width="32.875" style="1" customWidth="1"/>
    <col min="3" max="3" width="9.875" style="1" customWidth="1"/>
    <col min="4" max="4" width="12.75390625" style="1" customWidth="1"/>
    <col min="5" max="5" width="12.875" style="1" customWidth="1"/>
    <col min="6" max="6" width="10.125" style="1" customWidth="1"/>
    <col min="7" max="16384" width="9.125" style="1" customWidth="1"/>
  </cols>
  <sheetData>
    <row r="1" spans="1:4" ht="15" customHeight="1">
      <c r="A1" s="460" t="s">
        <v>336</v>
      </c>
      <c r="B1" s="460"/>
      <c r="C1" s="460"/>
      <c r="D1" s="460"/>
    </row>
    <row r="2" ht="6.75" customHeight="1">
      <c r="A2" s="29"/>
    </row>
    <row r="3" ht="12.75">
      <c r="D3" s="18"/>
    </row>
    <row r="4" spans="1:6" ht="30.75" customHeight="1">
      <c r="A4" s="378" t="s">
        <v>947</v>
      </c>
      <c r="B4" s="378" t="s">
        <v>935</v>
      </c>
      <c r="C4" s="402" t="s">
        <v>166</v>
      </c>
      <c r="D4" s="443" t="s">
        <v>190</v>
      </c>
      <c r="E4" s="461" t="s">
        <v>337</v>
      </c>
      <c r="F4" s="462"/>
    </row>
    <row r="5" spans="1:6" ht="15" customHeight="1">
      <c r="A5" s="378"/>
      <c r="B5" s="378"/>
      <c r="C5" s="404"/>
      <c r="D5" s="443"/>
      <c r="E5" s="463" t="s">
        <v>103</v>
      </c>
      <c r="F5" s="463" t="s">
        <v>50</v>
      </c>
    </row>
    <row r="6" spans="1:6" ht="15.75" customHeight="1">
      <c r="A6" s="378"/>
      <c r="B6" s="378"/>
      <c r="C6" s="404"/>
      <c r="D6" s="443"/>
      <c r="E6" s="434"/>
      <c r="F6" s="434"/>
    </row>
    <row r="7" spans="1:6" s="31" customFormat="1" ht="6.7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s="185" customFormat="1" ht="31.5" customHeight="1">
      <c r="A8" s="459" t="s">
        <v>167</v>
      </c>
      <c r="B8" s="459"/>
      <c r="C8" s="109"/>
      <c r="D8" s="156">
        <f>D9+D16+D17</f>
        <v>12469380.96</v>
      </c>
      <c r="E8" s="156">
        <f>E9+E16+E17</f>
        <v>10252738.969999999</v>
      </c>
      <c r="F8" s="337">
        <f>E8/D8</f>
        <v>0.822233196891596</v>
      </c>
    </row>
    <row r="9" spans="1:6" s="185" customFormat="1" ht="28.5" customHeight="1">
      <c r="A9" s="138" t="s">
        <v>980</v>
      </c>
      <c r="B9" s="352" t="s">
        <v>719</v>
      </c>
      <c r="C9" s="109"/>
      <c r="D9" s="156">
        <f>D10+D12</f>
        <v>7026376.13</v>
      </c>
      <c r="E9" s="156">
        <f>E10+E12</f>
        <v>4809734.14</v>
      </c>
      <c r="F9" s="337">
        <f aca="true" t="shared" si="0" ref="F9:F27">E9/D9</f>
        <v>0.684525572074662</v>
      </c>
    </row>
    <row r="10" spans="1:6" s="185" customFormat="1" ht="24" customHeight="1">
      <c r="A10" s="163" t="s">
        <v>937</v>
      </c>
      <c r="B10" s="250" t="s">
        <v>720</v>
      </c>
      <c r="C10" s="353" t="s">
        <v>168</v>
      </c>
      <c r="D10" s="153">
        <v>4626376.13</v>
      </c>
      <c r="E10" s="153">
        <v>4111780.01</v>
      </c>
      <c r="F10" s="337">
        <f t="shared" si="0"/>
        <v>0.8887690698853749</v>
      </c>
    </row>
    <row r="11" spans="1:6" s="185" customFormat="1" ht="21.75" customHeight="1">
      <c r="A11" s="109">
        <v>2</v>
      </c>
      <c r="B11" s="209" t="s">
        <v>169</v>
      </c>
      <c r="C11" s="109" t="s">
        <v>168</v>
      </c>
      <c r="D11" s="354">
        <v>0</v>
      </c>
      <c r="E11" s="153"/>
      <c r="F11" s="337"/>
    </row>
    <row r="12" spans="1:6" s="185" customFormat="1" ht="47.25" customHeight="1">
      <c r="A12" s="109" t="s">
        <v>438</v>
      </c>
      <c r="B12" s="209" t="s">
        <v>781</v>
      </c>
      <c r="C12" s="109" t="s">
        <v>170</v>
      </c>
      <c r="D12" s="354">
        <v>2400000</v>
      </c>
      <c r="E12" s="153">
        <v>697954.13</v>
      </c>
      <c r="F12" s="335">
        <f t="shared" si="0"/>
        <v>0.29081422083333336</v>
      </c>
    </row>
    <row r="13" spans="1:6" s="185" customFormat="1" ht="32.25" customHeight="1">
      <c r="A13" s="109" t="s">
        <v>439</v>
      </c>
      <c r="B13" s="209" t="s">
        <v>590</v>
      </c>
      <c r="C13" s="355" t="s">
        <v>174</v>
      </c>
      <c r="D13" s="354"/>
      <c r="E13" s="153"/>
      <c r="F13" s="337"/>
    </row>
    <row r="14" spans="1:6" s="185" customFormat="1" ht="56.25" customHeight="1">
      <c r="A14" s="109" t="s">
        <v>440</v>
      </c>
      <c r="B14" s="209" t="s">
        <v>723</v>
      </c>
      <c r="C14" s="355" t="s">
        <v>174</v>
      </c>
      <c r="D14" s="354"/>
      <c r="E14" s="153"/>
      <c r="F14" s="337"/>
    </row>
    <row r="15" spans="1:6" s="161" customFormat="1" ht="27" customHeight="1">
      <c r="A15" s="138" t="s">
        <v>985</v>
      </c>
      <c r="B15" s="342" t="s">
        <v>172</v>
      </c>
      <c r="C15" s="356" t="s">
        <v>173</v>
      </c>
      <c r="D15" s="156"/>
      <c r="E15" s="159"/>
      <c r="F15" s="337"/>
    </row>
    <row r="16" spans="1:6" s="161" customFormat="1" ht="30.75" customHeight="1">
      <c r="A16" s="357" t="s">
        <v>724</v>
      </c>
      <c r="B16" s="74" t="s">
        <v>98</v>
      </c>
      <c r="C16" s="357" t="s">
        <v>855</v>
      </c>
      <c r="D16" s="159">
        <v>5393004.83</v>
      </c>
      <c r="E16" s="159">
        <v>5393004.83</v>
      </c>
      <c r="F16" s="337">
        <f t="shared" si="0"/>
        <v>1</v>
      </c>
    </row>
    <row r="17" spans="1:6" s="161" customFormat="1" ht="23.25" customHeight="1">
      <c r="A17" s="357" t="s">
        <v>725</v>
      </c>
      <c r="B17" s="342" t="s">
        <v>366</v>
      </c>
      <c r="C17" s="357" t="s">
        <v>171</v>
      </c>
      <c r="D17" s="159">
        <v>50000</v>
      </c>
      <c r="E17" s="159">
        <v>50000</v>
      </c>
      <c r="F17" s="337">
        <f t="shared" si="0"/>
        <v>1</v>
      </c>
    </row>
    <row r="18" spans="1:6" s="161" customFormat="1" ht="25.5" customHeight="1">
      <c r="A18" s="357" t="s">
        <v>726</v>
      </c>
      <c r="B18" s="342" t="s">
        <v>175</v>
      </c>
      <c r="C18" s="357" t="s">
        <v>176</v>
      </c>
      <c r="D18" s="159"/>
      <c r="E18" s="159"/>
      <c r="F18" s="337"/>
    </row>
    <row r="19" spans="1:6" s="161" customFormat="1" ht="25.5" customHeight="1">
      <c r="A19" s="357" t="s">
        <v>727</v>
      </c>
      <c r="B19" s="342" t="s">
        <v>591</v>
      </c>
      <c r="C19" s="357" t="s">
        <v>214</v>
      </c>
      <c r="D19" s="159"/>
      <c r="E19" s="159"/>
      <c r="F19" s="337"/>
    </row>
    <row r="20" spans="1:6" s="185" customFormat="1" ht="24.75" customHeight="1">
      <c r="A20" s="459" t="s">
        <v>177</v>
      </c>
      <c r="B20" s="459"/>
      <c r="C20" s="109"/>
      <c r="D20" s="156">
        <f>D21+D22+D23+D24+D25+D26+D27</f>
        <v>4210772.99</v>
      </c>
      <c r="E20" s="156">
        <f>E21+E22+E23+E24+E25+E26+E27</f>
        <v>4160772.9899999998</v>
      </c>
      <c r="F20" s="337">
        <f t="shared" si="0"/>
        <v>0.9881256956576041</v>
      </c>
    </row>
    <row r="21" spans="1:6" s="185" customFormat="1" ht="29.25" customHeight="1">
      <c r="A21" s="163" t="s">
        <v>937</v>
      </c>
      <c r="B21" s="184" t="s">
        <v>205</v>
      </c>
      <c r="C21" s="163" t="s">
        <v>206</v>
      </c>
      <c r="D21" s="153">
        <v>1125000</v>
      </c>
      <c r="E21" s="153">
        <v>1125000</v>
      </c>
      <c r="F21" s="337">
        <f t="shared" si="0"/>
        <v>1</v>
      </c>
    </row>
    <row r="22" spans="1:6" s="185" customFormat="1" ht="47.25" customHeight="1">
      <c r="A22" s="109" t="s">
        <v>938</v>
      </c>
      <c r="B22" s="209" t="s">
        <v>593</v>
      </c>
      <c r="C22" s="109" t="s">
        <v>206</v>
      </c>
      <c r="D22" s="354">
        <v>1000000</v>
      </c>
      <c r="E22" s="153">
        <v>1000000</v>
      </c>
      <c r="F22" s="337">
        <f t="shared" si="0"/>
        <v>1</v>
      </c>
    </row>
    <row r="23" spans="1:6" s="185" customFormat="1" ht="29.25" customHeight="1">
      <c r="A23" s="163">
        <v>3</v>
      </c>
      <c r="B23" s="184" t="s">
        <v>212</v>
      </c>
      <c r="C23" s="163" t="s">
        <v>206</v>
      </c>
      <c r="D23" s="153">
        <v>486780.01</v>
      </c>
      <c r="E23" s="153">
        <v>486780.01</v>
      </c>
      <c r="F23" s="337">
        <f t="shared" si="0"/>
        <v>1</v>
      </c>
    </row>
    <row r="24" spans="1:6" s="185" customFormat="1" ht="47.25" customHeight="1">
      <c r="A24" s="109" t="s">
        <v>439</v>
      </c>
      <c r="B24" s="209" t="s">
        <v>444</v>
      </c>
      <c r="C24" s="109" t="s">
        <v>213</v>
      </c>
      <c r="D24" s="354">
        <v>1500000</v>
      </c>
      <c r="E24" s="153">
        <v>1500000</v>
      </c>
      <c r="F24" s="337">
        <f t="shared" si="0"/>
        <v>1</v>
      </c>
    </row>
    <row r="25" spans="1:6" s="185" customFormat="1" ht="27" customHeight="1">
      <c r="A25" s="109" t="s">
        <v>440</v>
      </c>
      <c r="B25" s="209" t="s">
        <v>594</v>
      </c>
      <c r="C25" s="109" t="s">
        <v>216</v>
      </c>
      <c r="D25" s="354"/>
      <c r="E25" s="153"/>
      <c r="F25" s="337"/>
    </row>
    <row r="26" spans="1:6" s="185" customFormat="1" ht="60" customHeight="1">
      <c r="A26" s="109" t="s">
        <v>441</v>
      </c>
      <c r="B26" s="209" t="s">
        <v>30</v>
      </c>
      <c r="C26" s="109"/>
      <c r="D26" s="354"/>
      <c r="E26" s="153"/>
      <c r="F26" s="337"/>
    </row>
    <row r="27" spans="1:6" s="185" customFormat="1" ht="27" customHeight="1">
      <c r="A27" s="109" t="s">
        <v>443</v>
      </c>
      <c r="B27" s="358" t="s">
        <v>92</v>
      </c>
      <c r="C27" s="109" t="s">
        <v>214</v>
      </c>
      <c r="D27" s="354">
        <v>98992.98</v>
      </c>
      <c r="E27" s="153">
        <v>48992.98</v>
      </c>
      <c r="F27" s="337">
        <f t="shared" si="0"/>
        <v>0.49491367973769457</v>
      </c>
    </row>
    <row r="28" spans="1:6" s="185" customFormat="1" ht="22.5" customHeight="1">
      <c r="A28" s="109" t="s">
        <v>442</v>
      </c>
      <c r="B28" s="358" t="s">
        <v>595</v>
      </c>
      <c r="C28" s="109" t="s">
        <v>176</v>
      </c>
      <c r="D28" s="354"/>
      <c r="E28" s="153"/>
      <c r="F28" s="337"/>
    </row>
    <row r="29" spans="1:6" s="185" customFormat="1" ht="47.25" customHeight="1">
      <c r="A29" s="109" t="s">
        <v>728</v>
      </c>
      <c r="B29" s="209" t="s">
        <v>596</v>
      </c>
      <c r="C29" s="109" t="s">
        <v>216</v>
      </c>
      <c r="D29" s="354"/>
      <c r="E29" s="153"/>
      <c r="F29" s="337"/>
    </row>
    <row r="30" spans="1:4" ht="7.5" customHeight="1">
      <c r="A30" s="32"/>
      <c r="B30" s="175"/>
      <c r="C30" s="2"/>
      <c r="D30" s="2"/>
    </row>
    <row r="31" spans="1:6" ht="12.75">
      <c r="A31" s="33"/>
      <c r="B31" s="2"/>
      <c r="C31" s="34"/>
      <c r="D31" s="34"/>
      <c r="E31" s="19"/>
      <c r="F31" s="19"/>
    </row>
    <row r="32" spans="1:6" ht="12.75" customHeight="1">
      <c r="A32" s="170"/>
      <c r="B32" s="34"/>
      <c r="C32" s="170"/>
      <c r="D32" s="170"/>
      <c r="E32" s="170"/>
      <c r="F32" s="170"/>
    </row>
    <row r="33" spans="1:6" ht="22.5" customHeight="1">
      <c r="A33" s="170"/>
      <c r="B33" s="170"/>
      <c r="C33" s="170"/>
      <c r="D33" s="170"/>
      <c r="E33" s="170"/>
      <c r="F33" s="170"/>
    </row>
    <row r="34" ht="18.75">
      <c r="B34" s="170"/>
    </row>
  </sheetData>
  <mergeCells count="10">
    <mergeCell ref="E4:F4"/>
    <mergeCell ref="E5:E6"/>
    <mergeCell ref="F5:F6"/>
    <mergeCell ref="A8:B8"/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&amp;RZał.nr 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</cp:lastModifiedBy>
  <cp:lastPrinted>2015-09-11T06:36:36Z</cp:lastPrinted>
  <dcterms:created xsi:type="dcterms:W3CDTF">1998-12-09T13:02:10Z</dcterms:created>
  <dcterms:modified xsi:type="dcterms:W3CDTF">2015-09-11T06:36:53Z</dcterms:modified>
  <cp:category/>
  <cp:version/>
  <cp:contentType/>
  <cp:contentStatus/>
</cp:coreProperties>
</file>